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0.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1.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2.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4.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d.docs.live.net/0b60dd31c97bcbc7/デスクトップ/2026ARI/"/>
    </mc:Choice>
  </mc:AlternateContent>
  <xr:revisionPtr revIDLastSave="29" documentId="13_ncr:1_{99646829-F326-478A-8E94-64AD2C201F28}" xr6:coauthVersionLast="47" xr6:coauthVersionMax="47" xr10:uidLastSave="{0B09B495-2320-4056-A4AD-52224C8F0B63}"/>
  <bookViews>
    <workbookView xWindow="-120" yWindow="-120" windowWidth="51840" windowHeight="21120" activeTab="2" xr2:uid="{6D4A6B46-F8B9-4D7D-BA67-70E44FFE0845}"/>
  </bookViews>
  <sheets>
    <sheet name="ガイド" sheetId="86" r:id="rId1"/>
    <sheet name="サンプル" sheetId="114" r:id="rId2"/>
    <sheet name="設定" sheetId="5" r:id="rId3"/>
    <sheet name="1月" sheetId="101" r:id="rId4"/>
    <sheet name="2月" sheetId="102" r:id="rId5"/>
    <sheet name="3月" sheetId="103" r:id="rId6"/>
    <sheet name="4月" sheetId="104" r:id="rId7"/>
    <sheet name="5月" sheetId="105" r:id="rId8"/>
    <sheet name="6月" sheetId="106" r:id="rId9"/>
    <sheet name="7月" sheetId="107" r:id="rId10"/>
    <sheet name="8月" sheetId="108" r:id="rId11"/>
    <sheet name="9月" sheetId="109" r:id="rId12"/>
    <sheet name="10月" sheetId="110" r:id="rId13"/>
    <sheet name="11月" sheetId="111" r:id="rId14"/>
    <sheet name="12月" sheetId="112" r:id="rId15"/>
    <sheet name="特別費" sheetId="49" r:id="rId16"/>
    <sheet name="年間" sheetId="21" r:id="rId17"/>
  </sheets>
  <definedNames>
    <definedName name="_xlnm._FilterDatabase" localSheetId="12" hidden="1">'10月'!$B$54:$Q$126</definedName>
    <definedName name="_xlnm._FilterDatabase" localSheetId="13" hidden="1">'11月'!$B$54:$Q$126</definedName>
    <definedName name="_xlnm._FilterDatabase" localSheetId="14" hidden="1">'12月'!$B$54:$Q$126</definedName>
    <definedName name="_xlnm._FilterDatabase" localSheetId="3" hidden="1">'1月'!$B$54:$Q$126</definedName>
    <definedName name="_xlnm._FilterDatabase" localSheetId="4" hidden="1">'2月'!$B$54:$Q$126</definedName>
    <definedName name="_xlnm._FilterDatabase" localSheetId="5" hidden="1">'3月'!$B$54:$Q$126</definedName>
    <definedName name="_xlnm._FilterDatabase" localSheetId="6" hidden="1">'4月'!$B$54:$Q$126</definedName>
    <definedName name="_xlnm._FilterDatabase" localSheetId="7" hidden="1">'5月'!$B$54:$Q$126</definedName>
    <definedName name="_xlnm._FilterDatabase" localSheetId="8" hidden="1">'6月'!$B$54:$Q$126</definedName>
    <definedName name="_xlnm._FilterDatabase" localSheetId="9" hidden="1">'7月'!$B$54:$Q$126</definedName>
    <definedName name="_xlnm._FilterDatabase" localSheetId="10" hidden="1">'8月'!$B$54:$Q$126</definedName>
    <definedName name="_xlnm._FilterDatabase" localSheetId="11" hidden="1">'9月'!$B$54:$Q$126</definedName>
    <definedName name="_xlnm._FilterDatabase" localSheetId="1" hidden="1">サンプル!$B$54:$Q$126</definedName>
    <definedName name="_xlnm._FilterDatabase" localSheetId="15" hidden="1">特別費!#REF!</definedName>
    <definedName name="_xlnm._FilterDatabase" localSheetId="16" hidden="1">年間!$B$4:$P$64</definedName>
    <definedName name="_xlnm.Print_Area" localSheetId="12">'10月'!$B$2:$K$49</definedName>
    <definedName name="_xlnm.Print_Area" localSheetId="13">'11月'!$B$2:$K$49</definedName>
    <definedName name="_xlnm.Print_Area" localSheetId="14">'12月'!$B$2:$K$49</definedName>
    <definedName name="_xlnm.Print_Area" localSheetId="3">'1月'!$B$2:$K$49</definedName>
    <definedName name="_xlnm.Print_Area" localSheetId="4">'2月'!$B$2:$K$49</definedName>
    <definedName name="_xlnm.Print_Area" localSheetId="5">'3月'!$B$2:$K$49</definedName>
    <definedName name="_xlnm.Print_Area" localSheetId="6">'4月'!$B$2:$K$49</definedName>
    <definedName name="_xlnm.Print_Area" localSheetId="7">'5月'!$B$2:$K$49</definedName>
    <definedName name="_xlnm.Print_Area" localSheetId="8">'6月'!$B$2:$K$49</definedName>
    <definedName name="_xlnm.Print_Area" localSheetId="9">'7月'!$B$2:$K$49</definedName>
    <definedName name="_xlnm.Print_Area" localSheetId="10">'8月'!$B$2:$K$49</definedName>
    <definedName name="_xlnm.Print_Area" localSheetId="11">'9月'!$B$2:$K$49</definedName>
    <definedName name="_xlnm.Print_Area" localSheetId="1">サンプル!$B$2:$K$49</definedName>
    <definedName name="_xlnm.Print_Area" localSheetId="15">特別費!$B$1:$P$77</definedName>
    <definedName name="_xlnm.Print_Area" localSheetId="16">年間!$B$1:$P$64</definedName>
    <definedName name="祝日">設定!$P$1:$P$18</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112" l="1"/>
  <c r="C51" i="112"/>
  <c r="E51" i="111"/>
  <c r="C51" i="111"/>
  <c r="E51" i="110"/>
  <c r="C51" i="110"/>
  <c r="E51" i="109"/>
  <c r="C51" i="109"/>
  <c r="E51" i="108"/>
  <c r="C51" i="108"/>
  <c r="E51" i="107"/>
  <c r="C51" i="107"/>
  <c r="E51" i="106"/>
  <c r="C51" i="106"/>
  <c r="E51" i="105"/>
  <c r="C51" i="105"/>
  <c r="E51" i="104"/>
  <c r="C51" i="104"/>
  <c r="E51" i="103"/>
  <c r="C51" i="103"/>
  <c r="E51" i="102"/>
  <c r="C51" i="102"/>
  <c r="E51" i="101"/>
  <c r="C51" i="101"/>
  <c r="B53" i="109"/>
  <c r="B53" i="105"/>
  <c r="C55" i="105" s="1"/>
  <c r="B53" i="104"/>
  <c r="C55" i="104" s="1"/>
  <c r="B53" i="102"/>
  <c r="C55" i="102" s="1"/>
  <c r="B53" i="101"/>
  <c r="C55" i="101" s="1"/>
  <c r="E55" i="101" s="1"/>
  <c r="E51" i="114"/>
  <c r="C51" i="114"/>
  <c r="B53" i="114" s="1"/>
  <c r="L7" i="101"/>
  <c r="O126" i="101"/>
  <c r="Q64" i="101"/>
  <c r="D28" i="101" s="1"/>
  <c r="B58" i="101"/>
  <c r="Q58" i="101"/>
  <c r="B59" i="101"/>
  <c r="Q59" i="101"/>
  <c r="B125" i="112"/>
  <c r="B124" i="112"/>
  <c r="B123" i="112"/>
  <c r="B122" i="112"/>
  <c r="B121" i="112"/>
  <c r="B120" i="112"/>
  <c r="B119" i="112"/>
  <c r="B118" i="112"/>
  <c r="B117" i="112"/>
  <c r="B116" i="112"/>
  <c r="B125" i="111"/>
  <c r="B124" i="111"/>
  <c r="B123" i="111"/>
  <c r="B122" i="111"/>
  <c r="B121" i="111"/>
  <c r="B120" i="111"/>
  <c r="B119" i="111"/>
  <c r="B118" i="111"/>
  <c r="B117" i="111"/>
  <c r="B116" i="111"/>
  <c r="B125" i="110"/>
  <c r="B124" i="110"/>
  <c r="B123" i="110"/>
  <c r="B122" i="110"/>
  <c r="B121" i="110"/>
  <c r="B120" i="110"/>
  <c r="B119" i="110"/>
  <c r="B118" i="110"/>
  <c r="B117" i="110"/>
  <c r="B116" i="110"/>
  <c r="B125" i="109"/>
  <c r="B124" i="109"/>
  <c r="B123" i="109"/>
  <c r="B122" i="109"/>
  <c r="B121" i="109"/>
  <c r="B120" i="109"/>
  <c r="B119" i="109"/>
  <c r="B118" i="109"/>
  <c r="B117" i="109"/>
  <c r="B116" i="109"/>
  <c r="B125" i="108"/>
  <c r="B124" i="108"/>
  <c r="B123" i="108"/>
  <c r="B122" i="108"/>
  <c r="B121" i="108"/>
  <c r="B120" i="108"/>
  <c r="B119" i="108"/>
  <c r="B118" i="108"/>
  <c r="B117" i="108"/>
  <c r="B116" i="108"/>
  <c r="B125" i="107"/>
  <c r="B124" i="107"/>
  <c r="B123" i="107"/>
  <c r="B122" i="107"/>
  <c r="B121" i="107"/>
  <c r="B120" i="107"/>
  <c r="B119" i="107"/>
  <c r="B118" i="107"/>
  <c r="B117" i="107"/>
  <c r="B116" i="107"/>
  <c r="B125" i="106"/>
  <c r="B124" i="106"/>
  <c r="B123" i="106"/>
  <c r="B122" i="106"/>
  <c r="B121" i="106"/>
  <c r="B120" i="106"/>
  <c r="B119" i="106"/>
  <c r="B118" i="106"/>
  <c r="B117" i="106"/>
  <c r="B116" i="106"/>
  <c r="B125" i="105"/>
  <c r="B124" i="105"/>
  <c r="B123" i="105"/>
  <c r="B122" i="105"/>
  <c r="B121" i="105"/>
  <c r="B120" i="105"/>
  <c r="B119" i="105"/>
  <c r="B118" i="105"/>
  <c r="B117" i="105"/>
  <c r="B116" i="105"/>
  <c r="B125" i="104"/>
  <c r="B124" i="104"/>
  <c r="B123" i="104"/>
  <c r="B122" i="104"/>
  <c r="B121" i="104"/>
  <c r="B120" i="104"/>
  <c r="B119" i="104"/>
  <c r="B118" i="104"/>
  <c r="B117" i="104"/>
  <c r="B116" i="104"/>
  <c r="B125" i="103"/>
  <c r="B124" i="103"/>
  <c r="B123" i="103"/>
  <c r="B122" i="103"/>
  <c r="B121" i="103"/>
  <c r="B120" i="103"/>
  <c r="B119" i="103"/>
  <c r="B118" i="103"/>
  <c r="B117" i="103"/>
  <c r="B116" i="103"/>
  <c r="B125" i="102"/>
  <c r="B124" i="102"/>
  <c r="B123" i="102"/>
  <c r="B122" i="102"/>
  <c r="B121" i="102"/>
  <c r="B120" i="102"/>
  <c r="B119" i="102"/>
  <c r="B118" i="102"/>
  <c r="B117" i="102"/>
  <c r="B116" i="102"/>
  <c r="B125" i="101"/>
  <c r="B124" i="101"/>
  <c r="B123" i="101"/>
  <c r="B122" i="101"/>
  <c r="B121" i="101"/>
  <c r="B120" i="101"/>
  <c r="B119" i="101"/>
  <c r="B118" i="101"/>
  <c r="B117" i="101"/>
  <c r="B116" i="101"/>
  <c r="L5" i="112"/>
  <c r="L5" i="111"/>
  <c r="C42" i="111" s="1"/>
  <c r="L5" i="110"/>
  <c r="C42" i="110" s="1"/>
  <c r="L5" i="109"/>
  <c r="L5" i="108"/>
  <c r="L5" i="107"/>
  <c r="L5" i="106"/>
  <c r="L5" i="105"/>
  <c r="L5" i="104"/>
  <c r="L5" i="103"/>
  <c r="L5" i="102"/>
  <c r="C42" i="102" s="1"/>
  <c r="O126" i="114"/>
  <c r="M126" i="114"/>
  <c r="K126" i="114"/>
  <c r="I126" i="114"/>
  <c r="G126" i="114"/>
  <c r="E126" i="114"/>
  <c r="C126" i="114"/>
  <c r="Q125" i="114"/>
  <c r="L33" i="114" s="1"/>
  <c r="B125" i="114"/>
  <c r="Q124" i="114"/>
  <c r="B124" i="114"/>
  <c r="Q123" i="114"/>
  <c r="L31" i="114" s="1"/>
  <c r="B123" i="114"/>
  <c r="Q122" i="114"/>
  <c r="L30" i="114" s="1"/>
  <c r="Q121" i="114"/>
  <c r="Q120" i="114"/>
  <c r="L28" i="114" s="1"/>
  <c r="Q119" i="114"/>
  <c r="Q118" i="114"/>
  <c r="Q117" i="114"/>
  <c r="Q116" i="114"/>
  <c r="L24" i="114" s="1"/>
  <c r="O114" i="114"/>
  <c r="M114" i="114"/>
  <c r="K114" i="114"/>
  <c r="I114" i="114"/>
  <c r="G114" i="114"/>
  <c r="E114" i="114"/>
  <c r="C114" i="114"/>
  <c r="Q113" i="114"/>
  <c r="K33" i="114" s="1"/>
  <c r="B113" i="114"/>
  <c r="Q112" i="114"/>
  <c r="B112" i="114"/>
  <c r="Q111" i="114"/>
  <c r="K31" i="114" s="1"/>
  <c r="B111" i="114"/>
  <c r="Q110" i="114"/>
  <c r="Q109" i="114"/>
  <c r="Q108" i="114"/>
  <c r="K28" i="114" s="1"/>
  <c r="Q107" i="114"/>
  <c r="Q106" i="114"/>
  <c r="Q105" i="114"/>
  <c r="Q104" i="114"/>
  <c r="K24" i="114" s="1"/>
  <c r="O102" i="114"/>
  <c r="M102" i="114"/>
  <c r="K102" i="114"/>
  <c r="I102" i="114"/>
  <c r="G102" i="114"/>
  <c r="E102" i="114"/>
  <c r="C102" i="114"/>
  <c r="Q101" i="114"/>
  <c r="J33" i="114" s="1"/>
  <c r="B101" i="114"/>
  <c r="Q100" i="114"/>
  <c r="B100" i="114"/>
  <c r="Q99" i="114"/>
  <c r="J31" i="114" s="1"/>
  <c r="B99" i="114"/>
  <c r="Q98" i="114"/>
  <c r="J30" i="114" s="1"/>
  <c r="Q97" i="114"/>
  <c r="Q96" i="114"/>
  <c r="J28" i="114" s="1"/>
  <c r="Q95" i="114"/>
  <c r="Q94" i="114"/>
  <c r="J26" i="114" s="1"/>
  <c r="Q93" i="114"/>
  <c r="Q92" i="114"/>
  <c r="J24" i="114" s="1"/>
  <c r="O90" i="114"/>
  <c r="M90" i="114"/>
  <c r="K90" i="114"/>
  <c r="I90" i="114"/>
  <c r="G90" i="114"/>
  <c r="E90" i="114"/>
  <c r="C90" i="114"/>
  <c r="Q89" i="114"/>
  <c r="B89" i="114"/>
  <c r="Q88" i="114"/>
  <c r="I32" i="114" s="1"/>
  <c r="B88" i="114"/>
  <c r="Q87" i="114"/>
  <c r="B87" i="114"/>
  <c r="Q86" i="114"/>
  <c r="Q85" i="114"/>
  <c r="Q84" i="114"/>
  <c r="I28" i="114" s="1"/>
  <c r="Q83" i="114"/>
  <c r="Q82" i="114"/>
  <c r="I26" i="114" s="1"/>
  <c r="Q81" i="114"/>
  <c r="I25" i="114" s="1"/>
  <c r="Q80" i="114"/>
  <c r="O78" i="114"/>
  <c r="M78" i="114"/>
  <c r="K78" i="114"/>
  <c r="I78" i="114"/>
  <c r="G78" i="114"/>
  <c r="E78" i="114"/>
  <c r="C78" i="114"/>
  <c r="Q77" i="114"/>
  <c r="B77" i="114"/>
  <c r="Q76" i="114"/>
  <c r="B76" i="114"/>
  <c r="Q75" i="114"/>
  <c r="H31" i="114" s="1"/>
  <c r="B75" i="114"/>
  <c r="Q74" i="114"/>
  <c r="H30" i="114" s="1"/>
  <c r="Q73" i="114"/>
  <c r="H29" i="114" s="1"/>
  <c r="Q72" i="114"/>
  <c r="H28" i="114" s="1"/>
  <c r="Q71" i="114"/>
  <c r="Q70" i="114"/>
  <c r="Q69" i="114"/>
  <c r="H25" i="114" s="1"/>
  <c r="Q68" i="114"/>
  <c r="H24" i="114" s="1"/>
  <c r="O66" i="114"/>
  <c r="M66" i="114"/>
  <c r="K66" i="114"/>
  <c r="I66" i="114"/>
  <c r="G66" i="114"/>
  <c r="E66" i="114"/>
  <c r="C66" i="114"/>
  <c r="Q65" i="114"/>
  <c r="G33" i="114" s="1"/>
  <c r="B65" i="114"/>
  <c r="Q64" i="114"/>
  <c r="G32" i="114" s="1"/>
  <c r="B64" i="114"/>
  <c r="Q63" i="114"/>
  <c r="G31" i="114" s="1"/>
  <c r="B63" i="114"/>
  <c r="Q62" i="114"/>
  <c r="Q61" i="114"/>
  <c r="Q60" i="114"/>
  <c r="G28" i="114" s="1"/>
  <c r="Q59" i="114"/>
  <c r="Q58" i="114"/>
  <c r="D22" i="114" s="1"/>
  <c r="Q57" i="114"/>
  <c r="Q56" i="114"/>
  <c r="G24" i="114" s="1"/>
  <c r="I33" i="114"/>
  <c r="F33" i="114"/>
  <c r="L32" i="114"/>
  <c r="J32" i="114"/>
  <c r="H32" i="114"/>
  <c r="F32" i="114"/>
  <c r="I31" i="114"/>
  <c r="F31" i="114"/>
  <c r="K30" i="114"/>
  <c r="I30" i="114"/>
  <c r="C30" i="114"/>
  <c r="L29" i="114"/>
  <c r="K29" i="114"/>
  <c r="J29" i="114"/>
  <c r="I29" i="114"/>
  <c r="G29" i="114"/>
  <c r="B29" i="114"/>
  <c r="B28" i="114"/>
  <c r="L27" i="114"/>
  <c r="K27" i="114"/>
  <c r="J27" i="114"/>
  <c r="H27" i="114"/>
  <c r="G27" i="114"/>
  <c r="B27" i="114"/>
  <c r="L26" i="114"/>
  <c r="K26" i="114"/>
  <c r="H26" i="114"/>
  <c r="L25" i="114"/>
  <c r="K25" i="114"/>
  <c r="J25" i="114"/>
  <c r="D25" i="114"/>
  <c r="K16" i="114"/>
  <c r="C41" i="114" s="1"/>
  <c r="I16" i="114"/>
  <c r="C40" i="114" s="1"/>
  <c r="G16" i="114"/>
  <c r="C39" i="114" s="1"/>
  <c r="E16" i="114"/>
  <c r="C38" i="114" s="1"/>
  <c r="C16" i="114"/>
  <c r="D37" i="114" s="1"/>
  <c r="D44" i="114" s="1"/>
  <c r="C42" i="114"/>
  <c r="O126" i="112"/>
  <c r="M126" i="112"/>
  <c r="K126" i="112"/>
  <c r="I126" i="112"/>
  <c r="G126" i="112"/>
  <c r="E126" i="112"/>
  <c r="C126" i="112"/>
  <c r="Q125" i="112"/>
  <c r="Q124" i="112"/>
  <c r="L32" i="112" s="1"/>
  <c r="Q123" i="112"/>
  <c r="L31" i="112" s="1"/>
  <c r="Q122" i="112"/>
  <c r="L30" i="112" s="1"/>
  <c r="Q121" i="112"/>
  <c r="L29" i="112" s="1"/>
  <c r="Q120" i="112"/>
  <c r="Q119" i="112"/>
  <c r="Q118" i="112"/>
  <c r="L26" i="112" s="1"/>
  <c r="Q117" i="112"/>
  <c r="Q116" i="112"/>
  <c r="L24" i="112" s="1"/>
  <c r="O114" i="112"/>
  <c r="M114" i="112"/>
  <c r="K114" i="112"/>
  <c r="I114" i="112"/>
  <c r="G114" i="112"/>
  <c r="E114" i="112"/>
  <c r="C114" i="112"/>
  <c r="Q113" i="112"/>
  <c r="K33" i="112" s="1"/>
  <c r="B113" i="112"/>
  <c r="Q112" i="112"/>
  <c r="K32" i="112" s="1"/>
  <c r="B112" i="112"/>
  <c r="Q111" i="112"/>
  <c r="K31" i="112" s="1"/>
  <c r="B111" i="112"/>
  <c r="Q110" i="112"/>
  <c r="K30" i="112" s="1"/>
  <c r="B110" i="112"/>
  <c r="Q109" i="112"/>
  <c r="K29" i="112" s="1"/>
  <c r="B109" i="112"/>
  <c r="Q108" i="112"/>
  <c r="K28" i="112" s="1"/>
  <c r="B108" i="112"/>
  <c r="Q107" i="112"/>
  <c r="K27" i="112" s="1"/>
  <c r="B107" i="112"/>
  <c r="Q106" i="112"/>
  <c r="K26" i="112" s="1"/>
  <c r="B106" i="112"/>
  <c r="Q105" i="112"/>
  <c r="K25" i="112" s="1"/>
  <c r="B105" i="112"/>
  <c r="Q104" i="112"/>
  <c r="B104" i="112"/>
  <c r="O102" i="112"/>
  <c r="M102" i="112"/>
  <c r="K102" i="112"/>
  <c r="I102" i="112"/>
  <c r="G102" i="112"/>
  <c r="E102" i="112"/>
  <c r="C102" i="112"/>
  <c r="Q101" i="112"/>
  <c r="J33" i="112" s="1"/>
  <c r="B101" i="112"/>
  <c r="Q100" i="112"/>
  <c r="B100" i="112"/>
  <c r="Q99" i="112"/>
  <c r="B99" i="112"/>
  <c r="Q98" i="112"/>
  <c r="J30" i="112" s="1"/>
  <c r="B98" i="112"/>
  <c r="Q97" i="112"/>
  <c r="J29" i="112" s="1"/>
  <c r="B97" i="112"/>
  <c r="Q96" i="112"/>
  <c r="B96" i="112"/>
  <c r="Q95" i="112"/>
  <c r="B95" i="112"/>
  <c r="Q94" i="112"/>
  <c r="J26" i="112" s="1"/>
  <c r="B94" i="112"/>
  <c r="Q93" i="112"/>
  <c r="J25" i="112" s="1"/>
  <c r="B93" i="112"/>
  <c r="Q92" i="112"/>
  <c r="B92" i="112"/>
  <c r="O90" i="112"/>
  <c r="M90" i="112"/>
  <c r="K90" i="112"/>
  <c r="I90" i="112"/>
  <c r="G90" i="112"/>
  <c r="E90" i="112"/>
  <c r="C90" i="112"/>
  <c r="Q89" i="112"/>
  <c r="I33" i="112" s="1"/>
  <c r="B89" i="112"/>
  <c r="Q88" i="112"/>
  <c r="B88" i="112"/>
  <c r="Q87" i="112"/>
  <c r="I31" i="112" s="1"/>
  <c r="B87" i="112"/>
  <c r="Q86" i="112"/>
  <c r="I30" i="112" s="1"/>
  <c r="B86" i="112"/>
  <c r="Q85" i="112"/>
  <c r="I29" i="112" s="1"/>
  <c r="B85" i="112"/>
  <c r="Q84" i="112"/>
  <c r="I28" i="112" s="1"/>
  <c r="B84" i="112"/>
  <c r="Q83" i="112"/>
  <c r="I27" i="112" s="1"/>
  <c r="B83" i="112"/>
  <c r="Q82" i="112"/>
  <c r="I26" i="112" s="1"/>
  <c r="B82" i="112"/>
  <c r="Q81" i="112"/>
  <c r="I25" i="112" s="1"/>
  <c r="B81" i="112"/>
  <c r="Q80" i="112"/>
  <c r="B80" i="112"/>
  <c r="O78" i="112"/>
  <c r="M78" i="112"/>
  <c r="K78" i="112"/>
  <c r="I78" i="112"/>
  <c r="G78" i="112"/>
  <c r="E78" i="112"/>
  <c r="C78" i="112"/>
  <c r="Q77" i="112"/>
  <c r="H33" i="112" s="1"/>
  <c r="B77" i="112"/>
  <c r="Q76" i="112"/>
  <c r="H32" i="112" s="1"/>
  <c r="B76" i="112"/>
  <c r="Q75" i="112"/>
  <c r="B75" i="112"/>
  <c r="Q74" i="112"/>
  <c r="B74" i="112"/>
  <c r="Q73" i="112"/>
  <c r="H29" i="112" s="1"/>
  <c r="B73" i="112"/>
  <c r="Q72" i="112"/>
  <c r="H28" i="112" s="1"/>
  <c r="B72" i="112"/>
  <c r="Q71" i="112"/>
  <c r="B71" i="112"/>
  <c r="Q70" i="112"/>
  <c r="B70" i="112"/>
  <c r="Q69" i="112"/>
  <c r="H25" i="112" s="1"/>
  <c r="B69" i="112"/>
  <c r="Q68" i="112"/>
  <c r="B68" i="112"/>
  <c r="O66" i="112"/>
  <c r="M66" i="112"/>
  <c r="K66" i="112"/>
  <c r="I66" i="112"/>
  <c r="G66" i="112"/>
  <c r="E66" i="112"/>
  <c r="C66" i="112"/>
  <c r="Q65" i="112"/>
  <c r="G33" i="112" s="1"/>
  <c r="B65" i="112"/>
  <c r="Q64" i="112"/>
  <c r="B64" i="112"/>
  <c r="Q63" i="112"/>
  <c r="G31" i="112" s="1"/>
  <c r="B63" i="112"/>
  <c r="Q62" i="112"/>
  <c r="G30" i="112" s="1"/>
  <c r="B62" i="112"/>
  <c r="Q61" i="112"/>
  <c r="B61" i="112"/>
  <c r="Q60" i="112"/>
  <c r="B60" i="112"/>
  <c r="Q59" i="112"/>
  <c r="D23" i="112" s="1"/>
  <c r="B59" i="112"/>
  <c r="Q58" i="112"/>
  <c r="B58" i="112"/>
  <c r="Q57" i="112"/>
  <c r="G25" i="112" s="1"/>
  <c r="B57" i="112"/>
  <c r="Q56" i="112"/>
  <c r="G24" i="112" s="1"/>
  <c r="B56" i="112"/>
  <c r="B53" i="112"/>
  <c r="C55" i="112" s="1"/>
  <c r="C42" i="112"/>
  <c r="L33" i="112"/>
  <c r="F33" i="112"/>
  <c r="J32" i="112"/>
  <c r="I32" i="112"/>
  <c r="G32" i="112"/>
  <c r="F32" i="112"/>
  <c r="J31" i="112"/>
  <c r="H31" i="112"/>
  <c r="F31" i="112"/>
  <c r="H30" i="112"/>
  <c r="F30" i="112"/>
  <c r="C30" i="112"/>
  <c r="G29" i="112"/>
  <c r="F29" i="112"/>
  <c r="B29" i="112"/>
  <c r="L28" i="112"/>
  <c r="J28" i="112"/>
  <c r="F28" i="112"/>
  <c r="B28" i="112"/>
  <c r="L27" i="112"/>
  <c r="J27" i="112"/>
  <c r="H27" i="112"/>
  <c r="G27" i="112"/>
  <c r="F27" i="112"/>
  <c r="B27" i="112"/>
  <c r="H26" i="112"/>
  <c r="F26" i="112"/>
  <c r="B26" i="112"/>
  <c r="L25" i="112"/>
  <c r="F25" i="112"/>
  <c r="B25" i="112"/>
  <c r="K24" i="112"/>
  <c r="J24" i="112"/>
  <c r="I24" i="112"/>
  <c r="F24" i="112"/>
  <c r="B24" i="112"/>
  <c r="B23" i="112"/>
  <c r="B22" i="112"/>
  <c r="B21" i="112"/>
  <c r="B20" i="112"/>
  <c r="K16" i="112"/>
  <c r="C41" i="112" s="1"/>
  <c r="I16" i="112"/>
  <c r="C40" i="112" s="1"/>
  <c r="G16" i="112"/>
  <c r="C39" i="112" s="1"/>
  <c r="E16" i="112"/>
  <c r="C38" i="112" s="1"/>
  <c r="C16" i="112"/>
  <c r="D37" i="112" s="1"/>
  <c r="D44" i="112" s="1"/>
  <c r="J15" i="112"/>
  <c r="F15" i="112"/>
  <c r="D15" i="112"/>
  <c r="B15" i="112"/>
  <c r="J14" i="112"/>
  <c r="F14" i="112"/>
  <c r="D14" i="112"/>
  <c r="B14" i="112"/>
  <c r="J13" i="112"/>
  <c r="F13" i="112"/>
  <c r="D13" i="112"/>
  <c r="B13" i="112"/>
  <c r="J12" i="112"/>
  <c r="F12" i="112"/>
  <c r="D12" i="112"/>
  <c r="B12" i="112"/>
  <c r="J11" i="112"/>
  <c r="F11" i="112"/>
  <c r="D11" i="112"/>
  <c r="B11" i="112"/>
  <c r="J10" i="112"/>
  <c r="F10" i="112"/>
  <c r="D10" i="112"/>
  <c r="B10" i="112"/>
  <c r="J9" i="112"/>
  <c r="F9" i="112"/>
  <c r="D9" i="112"/>
  <c r="B9" i="112"/>
  <c r="J8" i="112"/>
  <c r="F8" i="112"/>
  <c r="D8" i="112"/>
  <c r="B8" i="112"/>
  <c r="J7" i="112"/>
  <c r="F7" i="112"/>
  <c r="D7" i="112"/>
  <c r="B7" i="112"/>
  <c r="J6" i="112"/>
  <c r="F6" i="112"/>
  <c r="D6" i="112"/>
  <c r="B6" i="112"/>
  <c r="O126" i="111"/>
  <c r="M126" i="111"/>
  <c r="K126" i="111"/>
  <c r="I126" i="111"/>
  <c r="G126" i="111"/>
  <c r="E126" i="111"/>
  <c r="C126" i="111"/>
  <c r="Q125" i="111"/>
  <c r="L33" i="111" s="1"/>
  <c r="Q124" i="111"/>
  <c r="L32" i="111" s="1"/>
  <c r="Q123" i="111"/>
  <c r="L31" i="111" s="1"/>
  <c r="Q122" i="111"/>
  <c r="L30" i="111" s="1"/>
  <c r="Q121" i="111"/>
  <c r="Q120" i="111"/>
  <c r="Q119" i="111"/>
  <c r="Q118" i="111"/>
  <c r="Q117" i="111"/>
  <c r="L25" i="111" s="1"/>
  <c r="Q116" i="111"/>
  <c r="L24" i="111" s="1"/>
  <c r="O114" i="111"/>
  <c r="M114" i="111"/>
  <c r="K114" i="111"/>
  <c r="I114" i="111"/>
  <c r="G114" i="111"/>
  <c r="E114" i="111"/>
  <c r="C114" i="111"/>
  <c r="Q113" i="111"/>
  <c r="K33" i="111" s="1"/>
  <c r="B113" i="111"/>
  <c r="Q112" i="111"/>
  <c r="B112" i="111"/>
  <c r="Q111" i="111"/>
  <c r="K31" i="111" s="1"/>
  <c r="B111" i="111"/>
  <c r="Q110" i="111"/>
  <c r="B110" i="111"/>
  <c r="Q109" i="111"/>
  <c r="K29" i="111" s="1"/>
  <c r="B109" i="111"/>
  <c r="Q108" i="111"/>
  <c r="K28" i="111" s="1"/>
  <c r="B108" i="111"/>
  <c r="Q107" i="111"/>
  <c r="K27" i="111" s="1"/>
  <c r="B107" i="111"/>
  <c r="Q106" i="111"/>
  <c r="B106" i="111"/>
  <c r="Q105" i="111"/>
  <c r="K25" i="111" s="1"/>
  <c r="B105" i="111"/>
  <c r="Q104" i="111"/>
  <c r="B104" i="111"/>
  <c r="O102" i="111"/>
  <c r="M102" i="111"/>
  <c r="K102" i="111"/>
  <c r="I102" i="111"/>
  <c r="G102" i="111"/>
  <c r="E102" i="111"/>
  <c r="C102" i="111"/>
  <c r="Q101" i="111"/>
  <c r="B101" i="111"/>
  <c r="Q100" i="111"/>
  <c r="B100" i="111"/>
  <c r="Q99" i="111"/>
  <c r="J31" i="111" s="1"/>
  <c r="B99" i="111"/>
  <c r="Q98" i="111"/>
  <c r="J30" i="111" s="1"/>
  <c r="B98" i="111"/>
  <c r="Q97" i="111"/>
  <c r="B97" i="111"/>
  <c r="Q96" i="111"/>
  <c r="B96" i="111"/>
  <c r="Q95" i="111"/>
  <c r="J27" i="111" s="1"/>
  <c r="B95" i="111"/>
  <c r="Q94" i="111"/>
  <c r="J26" i="111" s="1"/>
  <c r="B94" i="111"/>
  <c r="Q93" i="111"/>
  <c r="B93" i="111"/>
  <c r="Q92" i="111"/>
  <c r="B92" i="111"/>
  <c r="O90" i="111"/>
  <c r="M90" i="111"/>
  <c r="K90" i="111"/>
  <c r="I90" i="111"/>
  <c r="G90" i="111"/>
  <c r="E90" i="111"/>
  <c r="C90" i="111"/>
  <c r="Q89" i="111"/>
  <c r="B89" i="111"/>
  <c r="Q88" i="111"/>
  <c r="I32" i="111" s="1"/>
  <c r="B88" i="111"/>
  <c r="Q87" i="111"/>
  <c r="B87" i="111"/>
  <c r="Q86" i="111"/>
  <c r="I30" i="111" s="1"/>
  <c r="B86" i="111"/>
  <c r="Q85" i="111"/>
  <c r="B85" i="111"/>
  <c r="Q84" i="111"/>
  <c r="I28" i="111" s="1"/>
  <c r="B84" i="111"/>
  <c r="Q83" i="111"/>
  <c r="I27" i="111" s="1"/>
  <c r="B83" i="111"/>
  <c r="Q82" i="111"/>
  <c r="I26" i="111" s="1"/>
  <c r="B82" i="111"/>
  <c r="Q81" i="111"/>
  <c r="B81" i="111"/>
  <c r="Q80" i="111"/>
  <c r="B80" i="111"/>
  <c r="O78" i="111"/>
  <c r="M78" i="111"/>
  <c r="K78" i="111"/>
  <c r="I78" i="111"/>
  <c r="G78" i="111"/>
  <c r="E78" i="111"/>
  <c r="C78" i="111"/>
  <c r="Q77" i="111"/>
  <c r="H33" i="111" s="1"/>
  <c r="B77" i="111"/>
  <c r="Q76" i="111"/>
  <c r="B76" i="111"/>
  <c r="Q75" i="111"/>
  <c r="B75" i="111"/>
  <c r="Q74" i="111"/>
  <c r="H30" i="111" s="1"/>
  <c r="B74" i="111"/>
  <c r="Q73" i="111"/>
  <c r="H29" i="111" s="1"/>
  <c r="B73" i="111"/>
  <c r="Q72" i="111"/>
  <c r="B72" i="111"/>
  <c r="Q71" i="111"/>
  <c r="B71" i="111"/>
  <c r="Q70" i="111"/>
  <c r="H26" i="111" s="1"/>
  <c r="B70" i="111"/>
  <c r="Q69" i="111"/>
  <c r="H25" i="111" s="1"/>
  <c r="B69" i="111"/>
  <c r="Q68" i="111"/>
  <c r="B68" i="111"/>
  <c r="O66" i="111"/>
  <c r="M66" i="111"/>
  <c r="K66" i="111"/>
  <c r="I66" i="111"/>
  <c r="G66" i="111"/>
  <c r="E66" i="111"/>
  <c r="C66" i="111"/>
  <c r="Q65" i="111"/>
  <c r="G33" i="111" s="1"/>
  <c r="B65" i="111"/>
  <c r="Q64" i="111"/>
  <c r="D28" i="111" s="1"/>
  <c r="B64" i="111"/>
  <c r="Q63" i="111"/>
  <c r="G31" i="111" s="1"/>
  <c r="B63" i="111"/>
  <c r="Q62" i="111"/>
  <c r="G30" i="111" s="1"/>
  <c r="B62" i="111"/>
  <c r="Q61" i="111"/>
  <c r="B61" i="111"/>
  <c r="Q60" i="111"/>
  <c r="B60" i="111"/>
  <c r="Q59" i="111"/>
  <c r="D23" i="111" s="1"/>
  <c r="B59" i="111"/>
  <c r="Q58" i="111"/>
  <c r="B58" i="111"/>
  <c r="Q57" i="111"/>
  <c r="G25" i="111" s="1"/>
  <c r="B57" i="111"/>
  <c r="Q56" i="111"/>
  <c r="D20" i="111" s="1"/>
  <c r="B56" i="111"/>
  <c r="B53" i="111"/>
  <c r="C55" i="111" s="1"/>
  <c r="J33" i="111"/>
  <c r="I33" i="111"/>
  <c r="F33" i="111"/>
  <c r="K32" i="111"/>
  <c r="J32" i="111"/>
  <c r="H32" i="111"/>
  <c r="G32" i="111"/>
  <c r="F32" i="111"/>
  <c r="I31" i="111"/>
  <c r="H31" i="111"/>
  <c r="F31" i="111"/>
  <c r="K30" i="111"/>
  <c r="F30" i="111"/>
  <c r="C30" i="111"/>
  <c r="L29" i="111"/>
  <c r="J29" i="111"/>
  <c r="I29" i="111"/>
  <c r="G29" i="111"/>
  <c r="F29" i="111"/>
  <c r="B29" i="111"/>
  <c r="L28" i="111"/>
  <c r="J28" i="111"/>
  <c r="H28" i="111"/>
  <c r="G28" i="111"/>
  <c r="F28" i="111"/>
  <c r="B28" i="111"/>
  <c r="L27" i="111"/>
  <c r="H27" i="111"/>
  <c r="F27" i="111"/>
  <c r="B27" i="111"/>
  <c r="L26" i="111"/>
  <c r="K26" i="111"/>
  <c r="F26" i="111"/>
  <c r="B26" i="111"/>
  <c r="J25" i="111"/>
  <c r="I25" i="111"/>
  <c r="F25" i="111"/>
  <c r="B25" i="111"/>
  <c r="K24" i="111"/>
  <c r="J24" i="111"/>
  <c r="H24" i="111"/>
  <c r="G24" i="111"/>
  <c r="F24" i="111"/>
  <c r="B24" i="111"/>
  <c r="B23" i="111"/>
  <c r="B22" i="111"/>
  <c r="B21" i="111"/>
  <c r="B20" i="111"/>
  <c r="K16" i="111"/>
  <c r="C41" i="111" s="1"/>
  <c r="I16" i="111"/>
  <c r="C40" i="111" s="1"/>
  <c r="G16" i="111"/>
  <c r="C39" i="111" s="1"/>
  <c r="E16" i="111"/>
  <c r="C38" i="111" s="1"/>
  <c r="C16" i="111"/>
  <c r="D37" i="111" s="1"/>
  <c r="D44" i="111" s="1"/>
  <c r="J15" i="111"/>
  <c r="F15" i="111"/>
  <c r="D15" i="111"/>
  <c r="B15" i="111"/>
  <c r="J14" i="111"/>
  <c r="F14" i="111"/>
  <c r="D14" i="111"/>
  <c r="B14" i="111"/>
  <c r="J13" i="111"/>
  <c r="F13" i="111"/>
  <c r="D13" i="111"/>
  <c r="B13" i="111"/>
  <c r="J12" i="111"/>
  <c r="F12" i="111"/>
  <c r="D12" i="111"/>
  <c r="B12" i="111"/>
  <c r="J11" i="111"/>
  <c r="F11" i="111"/>
  <c r="D11" i="111"/>
  <c r="B11" i="111"/>
  <c r="J10" i="111"/>
  <c r="F10" i="111"/>
  <c r="D10" i="111"/>
  <c r="B10" i="111"/>
  <c r="J9" i="111"/>
  <c r="F9" i="111"/>
  <c r="D9" i="111"/>
  <c r="B9" i="111"/>
  <c r="J8" i="111"/>
  <c r="F8" i="111"/>
  <c r="D8" i="111"/>
  <c r="B8" i="111"/>
  <c r="J7" i="111"/>
  <c r="F7" i="111"/>
  <c r="D7" i="111"/>
  <c r="B7" i="111"/>
  <c r="J6" i="111"/>
  <c r="F6" i="111"/>
  <c r="D6" i="111"/>
  <c r="B6" i="111"/>
  <c r="O126" i="110"/>
  <c r="M126" i="110"/>
  <c r="K126" i="110"/>
  <c r="I126" i="110"/>
  <c r="G126" i="110"/>
  <c r="E126" i="110"/>
  <c r="C126" i="110"/>
  <c r="Q125" i="110"/>
  <c r="L33" i="110" s="1"/>
  <c r="Q124" i="110"/>
  <c r="Q123" i="110"/>
  <c r="Q122" i="110"/>
  <c r="Q121" i="110"/>
  <c r="L29" i="110" s="1"/>
  <c r="Q120" i="110"/>
  <c r="Q119" i="110"/>
  <c r="Q118" i="110"/>
  <c r="Q117" i="110"/>
  <c r="Q116" i="110"/>
  <c r="O114" i="110"/>
  <c r="M114" i="110"/>
  <c r="K114" i="110"/>
  <c r="I114" i="110"/>
  <c r="G114" i="110"/>
  <c r="E114" i="110"/>
  <c r="C114" i="110"/>
  <c r="Q113" i="110"/>
  <c r="B113" i="110"/>
  <c r="Q112" i="110"/>
  <c r="B112" i="110"/>
  <c r="Q111" i="110"/>
  <c r="B111" i="110"/>
  <c r="Q110" i="110"/>
  <c r="B110" i="110"/>
  <c r="Q109" i="110"/>
  <c r="B109" i="110"/>
  <c r="Q108" i="110"/>
  <c r="K28" i="110" s="1"/>
  <c r="B108" i="110"/>
  <c r="Q107" i="110"/>
  <c r="B107" i="110"/>
  <c r="Q106" i="110"/>
  <c r="B106" i="110"/>
  <c r="Q105" i="110"/>
  <c r="B105" i="110"/>
  <c r="Q104" i="110"/>
  <c r="K24" i="110" s="1"/>
  <c r="B104" i="110"/>
  <c r="O102" i="110"/>
  <c r="M102" i="110"/>
  <c r="K102" i="110"/>
  <c r="I102" i="110"/>
  <c r="G102" i="110"/>
  <c r="E102" i="110"/>
  <c r="C102" i="110"/>
  <c r="Q101" i="110"/>
  <c r="B101" i="110"/>
  <c r="Q100" i="110"/>
  <c r="J32" i="110" s="1"/>
  <c r="B100" i="110"/>
  <c r="Q99" i="110"/>
  <c r="B99" i="110"/>
  <c r="Q98" i="110"/>
  <c r="B98" i="110"/>
  <c r="Q97" i="110"/>
  <c r="J29" i="110" s="1"/>
  <c r="B97" i="110"/>
  <c r="Q96" i="110"/>
  <c r="J28" i="110" s="1"/>
  <c r="B96" i="110"/>
  <c r="Q95" i="110"/>
  <c r="B95" i="110"/>
  <c r="Q94" i="110"/>
  <c r="B94" i="110"/>
  <c r="Q93" i="110"/>
  <c r="J25" i="110" s="1"/>
  <c r="B93" i="110"/>
  <c r="Q92" i="110"/>
  <c r="B92" i="110"/>
  <c r="O90" i="110"/>
  <c r="M90" i="110"/>
  <c r="K90" i="110"/>
  <c r="I90" i="110"/>
  <c r="G90" i="110"/>
  <c r="E90" i="110"/>
  <c r="C90" i="110"/>
  <c r="Q89" i="110"/>
  <c r="B89" i="110"/>
  <c r="Q88" i="110"/>
  <c r="B88" i="110"/>
  <c r="Q87" i="110"/>
  <c r="I31" i="110" s="1"/>
  <c r="B87" i="110"/>
  <c r="Q86" i="110"/>
  <c r="B86" i="110"/>
  <c r="Q85" i="110"/>
  <c r="B85" i="110"/>
  <c r="Q84" i="110"/>
  <c r="B84" i="110"/>
  <c r="Q83" i="110"/>
  <c r="B83" i="110"/>
  <c r="Q82" i="110"/>
  <c r="B82" i="110"/>
  <c r="Q81" i="110"/>
  <c r="B81" i="110"/>
  <c r="Q80" i="110"/>
  <c r="B80" i="110"/>
  <c r="O78" i="110"/>
  <c r="M78" i="110"/>
  <c r="K78" i="110"/>
  <c r="I78" i="110"/>
  <c r="G78" i="110"/>
  <c r="E78" i="110"/>
  <c r="C78" i="110"/>
  <c r="Q77" i="110"/>
  <c r="B77" i="110"/>
  <c r="Q76" i="110"/>
  <c r="H32" i="110" s="1"/>
  <c r="B76" i="110"/>
  <c r="Q75" i="110"/>
  <c r="H31" i="110" s="1"/>
  <c r="B75" i="110"/>
  <c r="Q74" i="110"/>
  <c r="H30" i="110" s="1"/>
  <c r="B74" i="110"/>
  <c r="Q73" i="110"/>
  <c r="B73" i="110"/>
  <c r="Q72" i="110"/>
  <c r="D24" i="110" s="1"/>
  <c r="B72" i="110"/>
  <c r="Q71" i="110"/>
  <c r="H27" i="110" s="1"/>
  <c r="B71" i="110"/>
  <c r="Q70" i="110"/>
  <c r="B70" i="110"/>
  <c r="Q69" i="110"/>
  <c r="B69" i="110"/>
  <c r="Q68" i="110"/>
  <c r="B68" i="110"/>
  <c r="O66" i="110"/>
  <c r="M66" i="110"/>
  <c r="K66" i="110"/>
  <c r="I66" i="110"/>
  <c r="G66" i="110"/>
  <c r="E66" i="110"/>
  <c r="C66" i="110"/>
  <c r="Q65" i="110"/>
  <c r="B65" i="110"/>
  <c r="Q64" i="110"/>
  <c r="B64" i="110"/>
  <c r="Q63" i="110"/>
  <c r="B63" i="110"/>
  <c r="Q62" i="110"/>
  <c r="B62" i="110"/>
  <c r="Q61" i="110"/>
  <c r="B61" i="110"/>
  <c r="Q60" i="110"/>
  <c r="B60" i="110"/>
  <c r="Q59" i="110"/>
  <c r="B59" i="110"/>
  <c r="Q58" i="110"/>
  <c r="D22" i="110" s="1"/>
  <c r="B58" i="110"/>
  <c r="Q57" i="110"/>
  <c r="B57" i="110"/>
  <c r="Q56" i="110"/>
  <c r="B56" i="110"/>
  <c r="B53" i="110"/>
  <c r="C55" i="110" s="1"/>
  <c r="K33" i="110"/>
  <c r="J33" i="110"/>
  <c r="I33" i="110"/>
  <c r="H33" i="110"/>
  <c r="G33" i="110"/>
  <c r="F33" i="110"/>
  <c r="L32" i="110"/>
  <c r="I32" i="110"/>
  <c r="G32" i="110"/>
  <c r="F32" i="110"/>
  <c r="L31" i="110"/>
  <c r="K31" i="110"/>
  <c r="J31" i="110"/>
  <c r="G31" i="110"/>
  <c r="F31" i="110"/>
  <c r="L30" i="110"/>
  <c r="K30" i="110"/>
  <c r="J30" i="110"/>
  <c r="I30" i="110"/>
  <c r="F30" i="110"/>
  <c r="C30" i="110"/>
  <c r="K29" i="110"/>
  <c r="I29" i="110"/>
  <c r="H29" i="110"/>
  <c r="G29" i="110"/>
  <c r="F29" i="110"/>
  <c r="B29" i="110"/>
  <c r="L28" i="110"/>
  <c r="I28" i="110"/>
  <c r="G28" i="110"/>
  <c r="F28" i="110"/>
  <c r="B28" i="110"/>
  <c r="L27" i="110"/>
  <c r="K27" i="110"/>
  <c r="J27" i="110"/>
  <c r="G27" i="110"/>
  <c r="F27" i="110"/>
  <c r="B27" i="110"/>
  <c r="L26" i="110"/>
  <c r="K26" i="110"/>
  <c r="J26" i="110"/>
  <c r="I26" i="110"/>
  <c r="H26" i="110"/>
  <c r="F26" i="110"/>
  <c r="B26" i="110"/>
  <c r="L25" i="110"/>
  <c r="K25" i="110"/>
  <c r="I25" i="110"/>
  <c r="H25" i="110"/>
  <c r="G25" i="110"/>
  <c r="F25" i="110"/>
  <c r="B25" i="110"/>
  <c r="L24" i="110"/>
  <c r="J24" i="110"/>
  <c r="I24" i="110"/>
  <c r="G24" i="110"/>
  <c r="F24" i="110"/>
  <c r="B24" i="110"/>
  <c r="B23" i="110"/>
  <c r="B22" i="110"/>
  <c r="B21" i="110"/>
  <c r="B20" i="110"/>
  <c r="K16" i="110"/>
  <c r="C41" i="110" s="1"/>
  <c r="I16" i="110"/>
  <c r="C40" i="110" s="1"/>
  <c r="G16" i="110"/>
  <c r="C39" i="110" s="1"/>
  <c r="E16" i="110"/>
  <c r="C38" i="110" s="1"/>
  <c r="C16" i="110"/>
  <c r="D37" i="110" s="1"/>
  <c r="D44" i="110" s="1"/>
  <c r="J15" i="110"/>
  <c r="F15" i="110"/>
  <c r="D15" i="110"/>
  <c r="B15" i="110"/>
  <c r="J14" i="110"/>
  <c r="F14" i="110"/>
  <c r="D14" i="110"/>
  <c r="B14" i="110"/>
  <c r="J13" i="110"/>
  <c r="F13" i="110"/>
  <c r="D13" i="110"/>
  <c r="B13" i="110"/>
  <c r="J12" i="110"/>
  <c r="F12" i="110"/>
  <c r="D12" i="110"/>
  <c r="B12" i="110"/>
  <c r="J11" i="110"/>
  <c r="F11" i="110"/>
  <c r="D11" i="110"/>
  <c r="B11" i="110"/>
  <c r="J10" i="110"/>
  <c r="F10" i="110"/>
  <c r="D10" i="110"/>
  <c r="B10" i="110"/>
  <c r="J9" i="110"/>
  <c r="F9" i="110"/>
  <c r="D9" i="110"/>
  <c r="B9" i="110"/>
  <c r="J8" i="110"/>
  <c r="F8" i="110"/>
  <c r="D8" i="110"/>
  <c r="B8" i="110"/>
  <c r="J7" i="110"/>
  <c r="F7" i="110"/>
  <c r="D7" i="110"/>
  <c r="B7" i="110"/>
  <c r="J6" i="110"/>
  <c r="F6" i="110"/>
  <c r="D6" i="110"/>
  <c r="B6" i="110"/>
  <c r="O126" i="109"/>
  <c r="M126" i="109"/>
  <c r="K126" i="109"/>
  <c r="I126" i="109"/>
  <c r="G126" i="109"/>
  <c r="E126" i="109"/>
  <c r="C126" i="109"/>
  <c r="Q125" i="109"/>
  <c r="L33" i="109" s="1"/>
  <c r="Q124" i="109"/>
  <c r="L32" i="109" s="1"/>
  <c r="Q123" i="109"/>
  <c r="Q122" i="109"/>
  <c r="Q121" i="109"/>
  <c r="Q120" i="109"/>
  <c r="Q119" i="109"/>
  <c r="L27" i="109" s="1"/>
  <c r="Q118" i="109"/>
  <c r="Q117" i="109"/>
  <c r="L25" i="109" s="1"/>
  <c r="Q116" i="109"/>
  <c r="O114" i="109"/>
  <c r="M114" i="109"/>
  <c r="K114" i="109"/>
  <c r="I114" i="109"/>
  <c r="G114" i="109"/>
  <c r="E114" i="109"/>
  <c r="C114" i="109"/>
  <c r="Q113" i="109"/>
  <c r="K33" i="109" s="1"/>
  <c r="B113" i="109"/>
  <c r="Q112" i="109"/>
  <c r="B112" i="109"/>
  <c r="Q111" i="109"/>
  <c r="K31" i="109" s="1"/>
  <c r="B111" i="109"/>
  <c r="Q110" i="109"/>
  <c r="B110" i="109"/>
  <c r="Q109" i="109"/>
  <c r="K29" i="109" s="1"/>
  <c r="B109" i="109"/>
  <c r="Q108" i="109"/>
  <c r="B108" i="109"/>
  <c r="Q107" i="109"/>
  <c r="K27" i="109" s="1"/>
  <c r="B107" i="109"/>
  <c r="Q106" i="109"/>
  <c r="B106" i="109"/>
  <c r="Q105" i="109"/>
  <c r="K25" i="109" s="1"/>
  <c r="B105" i="109"/>
  <c r="Q104" i="109"/>
  <c r="B104" i="109"/>
  <c r="O102" i="109"/>
  <c r="M102" i="109"/>
  <c r="K102" i="109"/>
  <c r="I102" i="109"/>
  <c r="G102" i="109"/>
  <c r="E102" i="109"/>
  <c r="C102" i="109"/>
  <c r="Q101" i="109"/>
  <c r="B101" i="109"/>
  <c r="Q100" i="109"/>
  <c r="J32" i="109" s="1"/>
  <c r="B100" i="109"/>
  <c r="Q99" i="109"/>
  <c r="J31" i="109" s="1"/>
  <c r="B99" i="109"/>
  <c r="Q98" i="109"/>
  <c r="B98" i="109"/>
  <c r="Q97" i="109"/>
  <c r="B97" i="109"/>
  <c r="Q96" i="109"/>
  <c r="B96" i="109"/>
  <c r="Q95" i="109"/>
  <c r="J27" i="109" s="1"/>
  <c r="B95" i="109"/>
  <c r="Q94" i="109"/>
  <c r="B94" i="109"/>
  <c r="Q93" i="109"/>
  <c r="B93" i="109"/>
  <c r="Q92" i="109"/>
  <c r="J24" i="109" s="1"/>
  <c r="B92" i="109"/>
  <c r="O90" i="109"/>
  <c r="M90" i="109"/>
  <c r="K90" i="109"/>
  <c r="I90" i="109"/>
  <c r="G90" i="109"/>
  <c r="E90" i="109"/>
  <c r="C90" i="109"/>
  <c r="Q89" i="109"/>
  <c r="B89" i="109"/>
  <c r="Q88" i="109"/>
  <c r="I32" i="109" s="1"/>
  <c r="B88" i="109"/>
  <c r="Q87" i="109"/>
  <c r="B87" i="109"/>
  <c r="Q86" i="109"/>
  <c r="I30" i="109" s="1"/>
  <c r="B86" i="109"/>
  <c r="Q85" i="109"/>
  <c r="B85" i="109"/>
  <c r="Q84" i="109"/>
  <c r="I28" i="109" s="1"/>
  <c r="B84" i="109"/>
  <c r="Q83" i="109"/>
  <c r="B83" i="109"/>
  <c r="Q82" i="109"/>
  <c r="I26" i="109" s="1"/>
  <c r="B82" i="109"/>
  <c r="Q81" i="109"/>
  <c r="B81" i="109"/>
  <c r="Q80" i="109"/>
  <c r="Q90" i="109" s="1"/>
  <c r="I34" i="109" s="1"/>
  <c r="B80" i="109"/>
  <c r="O78" i="109"/>
  <c r="M78" i="109"/>
  <c r="K78" i="109"/>
  <c r="I78" i="109"/>
  <c r="G78" i="109"/>
  <c r="E78" i="109"/>
  <c r="C78" i="109"/>
  <c r="Q77" i="109"/>
  <c r="B77" i="109"/>
  <c r="Q76" i="109"/>
  <c r="B76" i="109"/>
  <c r="Q75" i="109"/>
  <c r="B75" i="109"/>
  <c r="Q74" i="109"/>
  <c r="H30" i="109" s="1"/>
  <c r="B74" i="109"/>
  <c r="Q73" i="109"/>
  <c r="B73" i="109"/>
  <c r="Q72" i="109"/>
  <c r="B72" i="109"/>
  <c r="Q71" i="109"/>
  <c r="H27" i="109" s="1"/>
  <c r="B71" i="109"/>
  <c r="Q70" i="109"/>
  <c r="H26" i="109" s="1"/>
  <c r="B70" i="109"/>
  <c r="Q69" i="109"/>
  <c r="B69" i="109"/>
  <c r="Q68" i="109"/>
  <c r="B68" i="109"/>
  <c r="O66" i="109"/>
  <c r="M66" i="109"/>
  <c r="K66" i="109"/>
  <c r="I66" i="109"/>
  <c r="G66" i="109"/>
  <c r="E66" i="109"/>
  <c r="C66" i="109"/>
  <c r="Q65" i="109"/>
  <c r="G33" i="109" s="1"/>
  <c r="B65" i="109"/>
  <c r="Q64" i="109"/>
  <c r="B64" i="109"/>
  <c r="Q63" i="109"/>
  <c r="B63" i="109"/>
  <c r="Q62" i="109"/>
  <c r="B62" i="109"/>
  <c r="Q61" i="109"/>
  <c r="D25" i="109" s="1"/>
  <c r="B61" i="109"/>
  <c r="Q60" i="109"/>
  <c r="B60" i="109"/>
  <c r="Q59" i="109"/>
  <c r="B59" i="109"/>
  <c r="Q58" i="109"/>
  <c r="B58" i="109"/>
  <c r="Q57" i="109"/>
  <c r="B57" i="109"/>
  <c r="Q56" i="109"/>
  <c r="B56" i="109"/>
  <c r="C42" i="109"/>
  <c r="J33" i="109"/>
  <c r="I33" i="109"/>
  <c r="H33" i="109"/>
  <c r="F33" i="109"/>
  <c r="K32" i="109"/>
  <c r="H32" i="109"/>
  <c r="G32" i="109"/>
  <c r="F32" i="109"/>
  <c r="L31" i="109"/>
  <c r="I31" i="109"/>
  <c r="H31" i="109"/>
  <c r="F31" i="109"/>
  <c r="L30" i="109"/>
  <c r="K30" i="109"/>
  <c r="J30" i="109"/>
  <c r="G30" i="109"/>
  <c r="F30" i="109"/>
  <c r="C30" i="109"/>
  <c r="L29" i="109"/>
  <c r="J29" i="109"/>
  <c r="I29" i="109"/>
  <c r="H29" i="109"/>
  <c r="G29" i="109"/>
  <c r="F29" i="109"/>
  <c r="B29" i="109"/>
  <c r="L28" i="109"/>
  <c r="K28" i="109"/>
  <c r="J28" i="109"/>
  <c r="H28" i="109"/>
  <c r="F28" i="109"/>
  <c r="B28" i="109"/>
  <c r="I27" i="109"/>
  <c r="F27" i="109"/>
  <c r="B27" i="109"/>
  <c r="L26" i="109"/>
  <c r="K26" i="109"/>
  <c r="J26" i="109"/>
  <c r="G26" i="109"/>
  <c r="F26" i="109"/>
  <c r="B26" i="109"/>
  <c r="J25" i="109"/>
  <c r="I25" i="109"/>
  <c r="H25" i="109"/>
  <c r="F25" i="109"/>
  <c r="B25" i="109"/>
  <c r="L24" i="109"/>
  <c r="K24" i="109"/>
  <c r="H24" i="109"/>
  <c r="G24" i="109"/>
  <c r="F24" i="109"/>
  <c r="B24" i="109"/>
  <c r="B23" i="109"/>
  <c r="B22" i="109"/>
  <c r="B21" i="109"/>
  <c r="B20" i="109"/>
  <c r="K16" i="109"/>
  <c r="C41" i="109" s="1"/>
  <c r="I16" i="109"/>
  <c r="C40" i="109" s="1"/>
  <c r="G16" i="109"/>
  <c r="C39" i="109" s="1"/>
  <c r="E16" i="109"/>
  <c r="C38" i="109" s="1"/>
  <c r="C16" i="109"/>
  <c r="D37" i="109" s="1"/>
  <c r="D44" i="109" s="1"/>
  <c r="J15" i="109"/>
  <c r="F15" i="109"/>
  <c r="D15" i="109"/>
  <c r="B15" i="109"/>
  <c r="J14" i="109"/>
  <c r="F14" i="109"/>
  <c r="D14" i="109"/>
  <c r="B14" i="109"/>
  <c r="J13" i="109"/>
  <c r="F13" i="109"/>
  <c r="D13" i="109"/>
  <c r="B13" i="109"/>
  <c r="J12" i="109"/>
  <c r="F12" i="109"/>
  <c r="D12" i="109"/>
  <c r="B12" i="109"/>
  <c r="J11" i="109"/>
  <c r="F11" i="109"/>
  <c r="D11" i="109"/>
  <c r="B11" i="109"/>
  <c r="J10" i="109"/>
  <c r="F10" i="109"/>
  <c r="D10" i="109"/>
  <c r="B10" i="109"/>
  <c r="J9" i="109"/>
  <c r="F9" i="109"/>
  <c r="D9" i="109"/>
  <c r="B9" i="109"/>
  <c r="J8" i="109"/>
  <c r="F8" i="109"/>
  <c r="D8" i="109"/>
  <c r="B8" i="109"/>
  <c r="J7" i="109"/>
  <c r="F7" i="109"/>
  <c r="D7" i="109"/>
  <c r="B7" i="109"/>
  <c r="J6" i="109"/>
  <c r="F6" i="109"/>
  <c r="D6" i="109"/>
  <c r="B6" i="109"/>
  <c r="O126" i="108"/>
  <c r="M126" i="108"/>
  <c r="K126" i="108"/>
  <c r="I126" i="108"/>
  <c r="G126" i="108"/>
  <c r="E126" i="108"/>
  <c r="C126" i="108"/>
  <c r="Q125" i="108"/>
  <c r="L33" i="108" s="1"/>
  <c r="Q124" i="108"/>
  <c r="L32" i="108" s="1"/>
  <c r="Q123" i="108"/>
  <c r="Q122" i="108"/>
  <c r="L30" i="108" s="1"/>
  <c r="Q121" i="108"/>
  <c r="Q120" i="108"/>
  <c r="Q119" i="108"/>
  <c r="Q118" i="108"/>
  <c r="Q117" i="108"/>
  <c r="L25" i="108" s="1"/>
  <c r="Q116" i="108"/>
  <c r="O114" i="108"/>
  <c r="M114" i="108"/>
  <c r="K114" i="108"/>
  <c r="I114" i="108"/>
  <c r="G114" i="108"/>
  <c r="E114" i="108"/>
  <c r="C114" i="108"/>
  <c r="Q113" i="108"/>
  <c r="K33" i="108" s="1"/>
  <c r="B113" i="108"/>
  <c r="Q112" i="108"/>
  <c r="K32" i="108" s="1"/>
  <c r="B112" i="108"/>
  <c r="Q111" i="108"/>
  <c r="K31" i="108" s="1"/>
  <c r="B111" i="108"/>
  <c r="Q110" i="108"/>
  <c r="B110" i="108"/>
  <c r="Q109" i="108"/>
  <c r="K29" i="108" s="1"/>
  <c r="B109" i="108"/>
  <c r="Q108" i="108"/>
  <c r="K28" i="108" s="1"/>
  <c r="B108" i="108"/>
  <c r="Q107" i="108"/>
  <c r="K27" i="108" s="1"/>
  <c r="B107" i="108"/>
  <c r="Q106" i="108"/>
  <c r="B106" i="108"/>
  <c r="Q105" i="108"/>
  <c r="K25" i="108" s="1"/>
  <c r="B105" i="108"/>
  <c r="Q104" i="108"/>
  <c r="K24" i="108" s="1"/>
  <c r="B104" i="108"/>
  <c r="O102" i="108"/>
  <c r="M102" i="108"/>
  <c r="K102" i="108"/>
  <c r="I102" i="108"/>
  <c r="G102" i="108"/>
  <c r="E102" i="108"/>
  <c r="C102" i="108"/>
  <c r="Q101" i="108"/>
  <c r="B101" i="108"/>
  <c r="Q100" i="108"/>
  <c r="B100" i="108"/>
  <c r="Q99" i="108"/>
  <c r="B99" i="108"/>
  <c r="Q98" i="108"/>
  <c r="B98" i="108"/>
  <c r="Q97" i="108"/>
  <c r="B97" i="108"/>
  <c r="Q96" i="108"/>
  <c r="B96" i="108"/>
  <c r="Q95" i="108"/>
  <c r="J27" i="108" s="1"/>
  <c r="B95" i="108"/>
  <c r="Q94" i="108"/>
  <c r="B94" i="108"/>
  <c r="Q93" i="108"/>
  <c r="B93" i="108"/>
  <c r="Q92" i="108"/>
  <c r="B92" i="108"/>
  <c r="O90" i="108"/>
  <c r="M90" i="108"/>
  <c r="K90" i="108"/>
  <c r="I90" i="108"/>
  <c r="G90" i="108"/>
  <c r="E90" i="108"/>
  <c r="C90" i="108"/>
  <c r="Q89" i="108"/>
  <c r="B89" i="108"/>
  <c r="Q88" i="108"/>
  <c r="I32" i="108" s="1"/>
  <c r="B88" i="108"/>
  <c r="Q87" i="108"/>
  <c r="I31" i="108" s="1"/>
  <c r="B87" i="108"/>
  <c r="Q86" i="108"/>
  <c r="I30" i="108" s="1"/>
  <c r="B86" i="108"/>
  <c r="Q85" i="108"/>
  <c r="B85" i="108"/>
  <c r="Q84" i="108"/>
  <c r="I28" i="108" s="1"/>
  <c r="B84" i="108"/>
  <c r="Q83" i="108"/>
  <c r="I27" i="108" s="1"/>
  <c r="B83" i="108"/>
  <c r="Q82" i="108"/>
  <c r="I26" i="108" s="1"/>
  <c r="B82" i="108"/>
  <c r="Q81" i="108"/>
  <c r="B81" i="108"/>
  <c r="Q80" i="108"/>
  <c r="B80" i="108"/>
  <c r="O78" i="108"/>
  <c r="M78" i="108"/>
  <c r="K78" i="108"/>
  <c r="I78" i="108"/>
  <c r="G78" i="108"/>
  <c r="E78" i="108"/>
  <c r="C78" i="108"/>
  <c r="Q77" i="108"/>
  <c r="B77" i="108"/>
  <c r="Q76" i="108"/>
  <c r="B76" i="108"/>
  <c r="Q75" i="108"/>
  <c r="B75" i="108"/>
  <c r="Q74" i="108"/>
  <c r="B74" i="108"/>
  <c r="Q73" i="108"/>
  <c r="B73" i="108"/>
  <c r="Q72" i="108"/>
  <c r="B72" i="108"/>
  <c r="Q71" i="108"/>
  <c r="B71" i="108"/>
  <c r="Q70" i="108"/>
  <c r="H26" i="108" s="1"/>
  <c r="B70" i="108"/>
  <c r="Q69" i="108"/>
  <c r="B69" i="108"/>
  <c r="Q68" i="108"/>
  <c r="B68" i="108"/>
  <c r="O66" i="108"/>
  <c r="M66" i="108"/>
  <c r="K66" i="108"/>
  <c r="I66" i="108"/>
  <c r="G66" i="108"/>
  <c r="E66" i="108"/>
  <c r="C66" i="108"/>
  <c r="Q65" i="108"/>
  <c r="G33" i="108" s="1"/>
  <c r="B65" i="108"/>
  <c r="Q64" i="108"/>
  <c r="B64" i="108"/>
  <c r="Q63" i="108"/>
  <c r="B63" i="108"/>
  <c r="Q62" i="108"/>
  <c r="G30" i="108" s="1"/>
  <c r="B62" i="108"/>
  <c r="Q61" i="108"/>
  <c r="B61" i="108"/>
  <c r="Q60" i="108"/>
  <c r="B60" i="108"/>
  <c r="Q59" i="108"/>
  <c r="B59" i="108"/>
  <c r="Q58" i="108"/>
  <c r="D22" i="108" s="1"/>
  <c r="B58" i="108"/>
  <c r="Q57" i="108"/>
  <c r="G25" i="108" s="1"/>
  <c r="B57" i="108"/>
  <c r="Q56" i="108"/>
  <c r="B56" i="108"/>
  <c r="B53" i="108"/>
  <c r="C55" i="108" s="1"/>
  <c r="C42" i="108"/>
  <c r="J33" i="108"/>
  <c r="I33" i="108"/>
  <c r="H33" i="108"/>
  <c r="F33" i="108"/>
  <c r="J32" i="108"/>
  <c r="H32" i="108"/>
  <c r="G32" i="108"/>
  <c r="F32" i="108"/>
  <c r="L31" i="108"/>
  <c r="J31" i="108"/>
  <c r="H31" i="108"/>
  <c r="F31" i="108"/>
  <c r="K30" i="108"/>
  <c r="J30" i="108"/>
  <c r="H30" i="108"/>
  <c r="F30" i="108"/>
  <c r="C30" i="108"/>
  <c r="L29" i="108"/>
  <c r="J29" i="108"/>
  <c r="I29" i="108"/>
  <c r="H29" i="108"/>
  <c r="F29" i="108"/>
  <c r="B29" i="108"/>
  <c r="L28" i="108"/>
  <c r="J28" i="108"/>
  <c r="H28" i="108"/>
  <c r="G28" i="108"/>
  <c r="F28" i="108"/>
  <c r="B28" i="108"/>
  <c r="L27" i="108"/>
  <c r="H27" i="108"/>
  <c r="G27" i="108"/>
  <c r="F27" i="108"/>
  <c r="B27" i="108"/>
  <c r="L26" i="108"/>
  <c r="K26" i="108"/>
  <c r="J26" i="108"/>
  <c r="F26" i="108"/>
  <c r="B26" i="108"/>
  <c r="J25" i="108"/>
  <c r="I25" i="108"/>
  <c r="H25" i="108"/>
  <c r="F25" i="108"/>
  <c r="B25" i="108"/>
  <c r="J24" i="108"/>
  <c r="H24" i="108"/>
  <c r="G24" i="108"/>
  <c r="F24" i="108"/>
  <c r="B24" i="108"/>
  <c r="B23" i="108"/>
  <c r="B22" i="108"/>
  <c r="B21" i="108"/>
  <c r="B20" i="108"/>
  <c r="K16" i="108"/>
  <c r="C41" i="108" s="1"/>
  <c r="I16" i="108"/>
  <c r="C40" i="108" s="1"/>
  <c r="G16" i="108"/>
  <c r="C39" i="108" s="1"/>
  <c r="E16" i="108"/>
  <c r="C38" i="108" s="1"/>
  <c r="C16" i="108"/>
  <c r="D37" i="108" s="1"/>
  <c r="D44" i="108" s="1"/>
  <c r="J15" i="108"/>
  <c r="F15" i="108"/>
  <c r="D15" i="108"/>
  <c r="B15" i="108"/>
  <c r="J14" i="108"/>
  <c r="F14" i="108"/>
  <c r="D14" i="108"/>
  <c r="B14" i="108"/>
  <c r="J13" i="108"/>
  <c r="F13" i="108"/>
  <c r="D13" i="108"/>
  <c r="B13" i="108"/>
  <c r="J12" i="108"/>
  <c r="F12" i="108"/>
  <c r="D12" i="108"/>
  <c r="B12" i="108"/>
  <c r="J11" i="108"/>
  <c r="F11" i="108"/>
  <c r="D11" i="108"/>
  <c r="B11" i="108"/>
  <c r="J10" i="108"/>
  <c r="F10" i="108"/>
  <c r="D10" i="108"/>
  <c r="B10" i="108"/>
  <c r="J9" i="108"/>
  <c r="F9" i="108"/>
  <c r="D9" i="108"/>
  <c r="B9" i="108"/>
  <c r="J8" i="108"/>
  <c r="F8" i="108"/>
  <c r="D8" i="108"/>
  <c r="B8" i="108"/>
  <c r="J7" i="108"/>
  <c r="F7" i="108"/>
  <c r="D7" i="108"/>
  <c r="B7" i="108"/>
  <c r="J6" i="108"/>
  <c r="F6" i="108"/>
  <c r="D6" i="108"/>
  <c r="B6" i="108"/>
  <c r="O126" i="107"/>
  <c r="M126" i="107"/>
  <c r="K126" i="107"/>
  <c r="I126" i="107"/>
  <c r="G126" i="107"/>
  <c r="E126" i="107"/>
  <c r="C126" i="107"/>
  <c r="Q125" i="107"/>
  <c r="Q124" i="107"/>
  <c r="L32" i="107" s="1"/>
  <c r="Q123" i="107"/>
  <c r="L31" i="107" s="1"/>
  <c r="Q122" i="107"/>
  <c r="Q121" i="107"/>
  <c r="L29" i="107" s="1"/>
  <c r="Q120" i="107"/>
  <c r="L28" i="107" s="1"/>
  <c r="Q119" i="107"/>
  <c r="Q118" i="107"/>
  <c r="Q117" i="107"/>
  <c r="Q116" i="107"/>
  <c r="L24" i="107" s="1"/>
  <c r="O114" i="107"/>
  <c r="M114" i="107"/>
  <c r="K114" i="107"/>
  <c r="I114" i="107"/>
  <c r="G114" i="107"/>
  <c r="E114" i="107"/>
  <c r="C114" i="107"/>
  <c r="Q113" i="107"/>
  <c r="B113" i="107"/>
  <c r="Q112" i="107"/>
  <c r="B112" i="107"/>
  <c r="Q111" i="107"/>
  <c r="K31" i="107" s="1"/>
  <c r="B111" i="107"/>
  <c r="Q110" i="107"/>
  <c r="B110" i="107"/>
  <c r="Q109" i="107"/>
  <c r="B109" i="107"/>
  <c r="Q108" i="107"/>
  <c r="K28" i="107" s="1"/>
  <c r="B108" i="107"/>
  <c r="Q107" i="107"/>
  <c r="B107" i="107"/>
  <c r="Q106" i="107"/>
  <c r="B106" i="107"/>
  <c r="Q105" i="107"/>
  <c r="K25" i="107" s="1"/>
  <c r="B105" i="107"/>
  <c r="Q104" i="107"/>
  <c r="K24" i="107" s="1"/>
  <c r="B104" i="107"/>
  <c r="O102" i="107"/>
  <c r="M102" i="107"/>
  <c r="K102" i="107"/>
  <c r="I102" i="107"/>
  <c r="G102" i="107"/>
  <c r="E102" i="107"/>
  <c r="C102" i="107"/>
  <c r="Q101" i="107"/>
  <c r="J33" i="107" s="1"/>
  <c r="B101" i="107"/>
  <c r="Q100" i="107"/>
  <c r="B100" i="107"/>
  <c r="Q99" i="107"/>
  <c r="B99" i="107"/>
  <c r="Q98" i="107"/>
  <c r="J30" i="107" s="1"/>
  <c r="B98" i="107"/>
  <c r="Q97" i="107"/>
  <c r="J29" i="107" s="1"/>
  <c r="B97" i="107"/>
  <c r="Q96" i="107"/>
  <c r="B96" i="107"/>
  <c r="Q95" i="107"/>
  <c r="B95" i="107"/>
  <c r="Q94" i="107"/>
  <c r="J26" i="107" s="1"/>
  <c r="B94" i="107"/>
  <c r="Q93" i="107"/>
  <c r="J25" i="107" s="1"/>
  <c r="B93" i="107"/>
  <c r="Q92" i="107"/>
  <c r="B92" i="107"/>
  <c r="O90" i="107"/>
  <c r="M90" i="107"/>
  <c r="K90" i="107"/>
  <c r="I90" i="107"/>
  <c r="G90" i="107"/>
  <c r="E90" i="107"/>
  <c r="C90" i="107"/>
  <c r="Q89" i="107"/>
  <c r="B89" i="107"/>
  <c r="Q88" i="107"/>
  <c r="I32" i="107" s="1"/>
  <c r="B88" i="107"/>
  <c r="Q87" i="107"/>
  <c r="I31" i="107" s="1"/>
  <c r="B87" i="107"/>
  <c r="Q86" i="107"/>
  <c r="B86" i="107"/>
  <c r="Q85" i="107"/>
  <c r="B85" i="107"/>
  <c r="Q84" i="107"/>
  <c r="I28" i="107" s="1"/>
  <c r="B84" i="107"/>
  <c r="Q83" i="107"/>
  <c r="B83" i="107"/>
  <c r="Q82" i="107"/>
  <c r="D22" i="107" s="1"/>
  <c r="B82" i="107"/>
  <c r="Q81" i="107"/>
  <c r="B81" i="107"/>
  <c r="Q80" i="107"/>
  <c r="B80" i="107"/>
  <c r="O78" i="107"/>
  <c r="M78" i="107"/>
  <c r="K78" i="107"/>
  <c r="I78" i="107"/>
  <c r="G78" i="107"/>
  <c r="E78" i="107"/>
  <c r="C78" i="107"/>
  <c r="Q77" i="107"/>
  <c r="B77" i="107"/>
  <c r="Q76" i="107"/>
  <c r="H32" i="107" s="1"/>
  <c r="B76" i="107"/>
  <c r="Q75" i="107"/>
  <c r="B75" i="107"/>
  <c r="Q74" i="107"/>
  <c r="B74" i="107"/>
  <c r="Q73" i="107"/>
  <c r="H29" i="107" s="1"/>
  <c r="B73" i="107"/>
  <c r="Q72" i="107"/>
  <c r="H28" i="107" s="1"/>
  <c r="B72" i="107"/>
  <c r="Q71" i="107"/>
  <c r="B71" i="107"/>
  <c r="Q70" i="107"/>
  <c r="B70" i="107"/>
  <c r="Q69" i="107"/>
  <c r="B69" i="107"/>
  <c r="Q68" i="107"/>
  <c r="H24" i="107" s="1"/>
  <c r="B68" i="107"/>
  <c r="O66" i="107"/>
  <c r="M66" i="107"/>
  <c r="K66" i="107"/>
  <c r="I66" i="107"/>
  <c r="G66" i="107"/>
  <c r="E66" i="107"/>
  <c r="C66" i="107"/>
  <c r="Q65" i="107"/>
  <c r="D29" i="107" s="1"/>
  <c r="B65" i="107"/>
  <c r="Q64" i="107"/>
  <c r="B64" i="107"/>
  <c r="Q63" i="107"/>
  <c r="B63" i="107"/>
  <c r="Q62" i="107"/>
  <c r="G30" i="107" s="1"/>
  <c r="B62" i="107"/>
  <c r="Q61" i="107"/>
  <c r="D25" i="107" s="1"/>
  <c r="B61" i="107"/>
  <c r="Q60" i="107"/>
  <c r="B60" i="107"/>
  <c r="Q59" i="107"/>
  <c r="G27" i="107" s="1"/>
  <c r="B59" i="107"/>
  <c r="Q58" i="107"/>
  <c r="B58" i="107"/>
  <c r="Q57" i="107"/>
  <c r="D21" i="107" s="1"/>
  <c r="B57" i="107"/>
  <c r="Q56" i="107"/>
  <c r="B56" i="107"/>
  <c r="B53" i="107"/>
  <c r="C55" i="107" s="1"/>
  <c r="L33" i="107"/>
  <c r="K33" i="107"/>
  <c r="I33" i="107"/>
  <c r="F33" i="107"/>
  <c r="J32" i="107"/>
  <c r="G32" i="107"/>
  <c r="F32" i="107"/>
  <c r="J31" i="107"/>
  <c r="H31" i="107"/>
  <c r="G31" i="107"/>
  <c r="F31" i="107"/>
  <c r="L30" i="107"/>
  <c r="K30" i="107"/>
  <c r="I30" i="107"/>
  <c r="H30" i="107"/>
  <c r="F30" i="107"/>
  <c r="C30" i="107"/>
  <c r="K29" i="107"/>
  <c r="I29" i="107"/>
  <c r="F29" i="107"/>
  <c r="B29" i="107"/>
  <c r="J28" i="107"/>
  <c r="G28" i="107"/>
  <c r="F28" i="107"/>
  <c r="B28" i="107"/>
  <c r="L27" i="107"/>
  <c r="K27" i="107"/>
  <c r="J27" i="107"/>
  <c r="H27" i="107"/>
  <c r="F27" i="107"/>
  <c r="B27" i="107"/>
  <c r="L26" i="107"/>
  <c r="K26" i="107"/>
  <c r="I26" i="107"/>
  <c r="H26" i="107"/>
  <c r="F26" i="107"/>
  <c r="B26" i="107"/>
  <c r="L25" i="107"/>
  <c r="I25" i="107"/>
  <c r="F25" i="107"/>
  <c r="B25" i="107"/>
  <c r="J24" i="107"/>
  <c r="I24" i="107"/>
  <c r="G24" i="107"/>
  <c r="F24" i="107"/>
  <c r="B24" i="107"/>
  <c r="B23" i="107"/>
  <c r="B22" i="107"/>
  <c r="B21" i="107"/>
  <c r="B20" i="107"/>
  <c r="K16" i="107"/>
  <c r="C41" i="107" s="1"/>
  <c r="I16" i="107"/>
  <c r="C40" i="107" s="1"/>
  <c r="G16" i="107"/>
  <c r="C39" i="107" s="1"/>
  <c r="E16" i="107"/>
  <c r="C38" i="107" s="1"/>
  <c r="C16" i="107"/>
  <c r="D37" i="107" s="1"/>
  <c r="D44" i="107" s="1"/>
  <c r="J15" i="107"/>
  <c r="F15" i="107"/>
  <c r="D15" i="107"/>
  <c r="B15" i="107"/>
  <c r="J14" i="107"/>
  <c r="F14" i="107"/>
  <c r="D14" i="107"/>
  <c r="B14" i="107"/>
  <c r="J13" i="107"/>
  <c r="F13" i="107"/>
  <c r="D13" i="107"/>
  <c r="B13" i="107"/>
  <c r="J12" i="107"/>
  <c r="F12" i="107"/>
  <c r="D12" i="107"/>
  <c r="B12" i="107"/>
  <c r="J11" i="107"/>
  <c r="F11" i="107"/>
  <c r="D11" i="107"/>
  <c r="B11" i="107"/>
  <c r="J10" i="107"/>
  <c r="F10" i="107"/>
  <c r="D10" i="107"/>
  <c r="B10" i="107"/>
  <c r="J9" i="107"/>
  <c r="F9" i="107"/>
  <c r="D9" i="107"/>
  <c r="B9" i="107"/>
  <c r="J8" i="107"/>
  <c r="F8" i="107"/>
  <c r="D8" i="107"/>
  <c r="B8" i="107"/>
  <c r="J7" i="107"/>
  <c r="F7" i="107"/>
  <c r="D7" i="107"/>
  <c r="B7" i="107"/>
  <c r="J6" i="107"/>
  <c r="F6" i="107"/>
  <c r="D6" i="107"/>
  <c r="B6" i="107"/>
  <c r="C42" i="107"/>
  <c r="O126" i="106"/>
  <c r="M126" i="106"/>
  <c r="K126" i="106"/>
  <c r="I126" i="106"/>
  <c r="G126" i="106"/>
  <c r="E126" i="106"/>
  <c r="C126" i="106"/>
  <c r="Q125" i="106"/>
  <c r="Q124" i="106"/>
  <c r="Q123" i="106"/>
  <c r="Q122" i="106"/>
  <c r="L30" i="106" s="1"/>
  <c r="Q121" i="106"/>
  <c r="L29" i="106" s="1"/>
  <c r="Q120" i="106"/>
  <c r="L28" i="106" s="1"/>
  <c r="Q119" i="106"/>
  <c r="L27" i="106" s="1"/>
  <c r="Q118" i="106"/>
  <c r="L26" i="106" s="1"/>
  <c r="Q117" i="106"/>
  <c r="Q116" i="106"/>
  <c r="O114" i="106"/>
  <c r="M114" i="106"/>
  <c r="K114" i="106"/>
  <c r="I114" i="106"/>
  <c r="G114" i="106"/>
  <c r="E114" i="106"/>
  <c r="C114" i="106"/>
  <c r="Q113" i="106"/>
  <c r="B113" i="106"/>
  <c r="Q112" i="106"/>
  <c r="B112" i="106"/>
  <c r="Q111" i="106"/>
  <c r="K31" i="106" s="1"/>
  <c r="B111" i="106"/>
  <c r="Q110" i="106"/>
  <c r="K30" i="106" s="1"/>
  <c r="B110" i="106"/>
  <c r="Q109" i="106"/>
  <c r="B109" i="106"/>
  <c r="Q108" i="106"/>
  <c r="B108" i="106"/>
  <c r="Q107" i="106"/>
  <c r="B107" i="106"/>
  <c r="Q106" i="106"/>
  <c r="K26" i="106" s="1"/>
  <c r="B106" i="106"/>
  <c r="Q105" i="106"/>
  <c r="B105" i="106"/>
  <c r="Q104" i="106"/>
  <c r="B104" i="106"/>
  <c r="O102" i="106"/>
  <c r="M102" i="106"/>
  <c r="K102" i="106"/>
  <c r="I102" i="106"/>
  <c r="G102" i="106"/>
  <c r="E102" i="106"/>
  <c r="C102" i="106"/>
  <c r="Q101" i="106"/>
  <c r="J33" i="106" s="1"/>
  <c r="B101" i="106"/>
  <c r="Q100" i="106"/>
  <c r="J32" i="106" s="1"/>
  <c r="B100" i="106"/>
  <c r="Q99" i="106"/>
  <c r="B99" i="106"/>
  <c r="Q98" i="106"/>
  <c r="B98" i="106"/>
  <c r="Q97" i="106"/>
  <c r="J29" i="106" s="1"/>
  <c r="B97" i="106"/>
  <c r="Q96" i="106"/>
  <c r="J28" i="106" s="1"/>
  <c r="B96" i="106"/>
  <c r="Q95" i="106"/>
  <c r="B95" i="106"/>
  <c r="Q94" i="106"/>
  <c r="B94" i="106"/>
  <c r="Q93" i="106"/>
  <c r="J25" i="106" s="1"/>
  <c r="B93" i="106"/>
  <c r="Q92" i="106"/>
  <c r="J24" i="106" s="1"/>
  <c r="B92" i="106"/>
  <c r="O90" i="106"/>
  <c r="M90" i="106"/>
  <c r="K90" i="106"/>
  <c r="I90" i="106"/>
  <c r="G90" i="106"/>
  <c r="E90" i="106"/>
  <c r="C90" i="106"/>
  <c r="Q89" i="106"/>
  <c r="I33" i="106" s="1"/>
  <c r="B89" i="106"/>
  <c r="Q88" i="106"/>
  <c r="B88" i="106"/>
  <c r="Q87" i="106"/>
  <c r="B87" i="106"/>
  <c r="Q86" i="106"/>
  <c r="I30" i="106" s="1"/>
  <c r="B86" i="106"/>
  <c r="Q85" i="106"/>
  <c r="I29" i="106" s="1"/>
  <c r="B85" i="106"/>
  <c r="Q84" i="106"/>
  <c r="B84" i="106"/>
  <c r="Q83" i="106"/>
  <c r="B83" i="106"/>
  <c r="Q82" i="106"/>
  <c r="I26" i="106" s="1"/>
  <c r="B82" i="106"/>
  <c r="Q81" i="106"/>
  <c r="I25" i="106" s="1"/>
  <c r="B81" i="106"/>
  <c r="Q80" i="106"/>
  <c r="B80" i="106"/>
  <c r="O78" i="106"/>
  <c r="M78" i="106"/>
  <c r="K78" i="106"/>
  <c r="I78" i="106"/>
  <c r="G78" i="106"/>
  <c r="E78" i="106"/>
  <c r="C78" i="106"/>
  <c r="Q77" i="106"/>
  <c r="B77" i="106"/>
  <c r="Q76" i="106"/>
  <c r="H32" i="106" s="1"/>
  <c r="B76" i="106"/>
  <c r="Q75" i="106"/>
  <c r="H31" i="106" s="1"/>
  <c r="B75" i="106"/>
  <c r="Q74" i="106"/>
  <c r="B74" i="106"/>
  <c r="Q73" i="106"/>
  <c r="B73" i="106"/>
  <c r="Q72" i="106"/>
  <c r="H28" i="106" s="1"/>
  <c r="B72" i="106"/>
  <c r="Q71" i="106"/>
  <c r="H27" i="106" s="1"/>
  <c r="B71" i="106"/>
  <c r="Q70" i="106"/>
  <c r="B70" i="106"/>
  <c r="Q69" i="106"/>
  <c r="B69" i="106"/>
  <c r="Q68" i="106"/>
  <c r="H24" i="106" s="1"/>
  <c r="B68" i="106"/>
  <c r="O66" i="106"/>
  <c r="M66" i="106"/>
  <c r="K66" i="106"/>
  <c r="I66" i="106"/>
  <c r="G66" i="106"/>
  <c r="E66" i="106"/>
  <c r="C66" i="106"/>
  <c r="Q65" i="106"/>
  <c r="G33" i="106" s="1"/>
  <c r="B65" i="106"/>
  <c r="Q64" i="106"/>
  <c r="B64" i="106"/>
  <c r="Q63" i="106"/>
  <c r="B63" i="106"/>
  <c r="Q62" i="106"/>
  <c r="D26" i="106" s="1"/>
  <c r="B62" i="106"/>
  <c r="Q61" i="106"/>
  <c r="B61" i="106"/>
  <c r="Q60" i="106"/>
  <c r="G28" i="106" s="1"/>
  <c r="B60" i="106"/>
  <c r="Q59" i="106"/>
  <c r="B59" i="106"/>
  <c r="Q58" i="106"/>
  <c r="B58" i="106"/>
  <c r="Q57" i="106"/>
  <c r="B57" i="106"/>
  <c r="Q56" i="106"/>
  <c r="B56" i="106"/>
  <c r="B53" i="106"/>
  <c r="C55" i="106" s="1"/>
  <c r="C42" i="106"/>
  <c r="L33" i="106"/>
  <c r="K33" i="106"/>
  <c r="H33" i="106"/>
  <c r="F33" i="106"/>
  <c r="L32" i="106"/>
  <c r="K32" i="106"/>
  <c r="I32" i="106"/>
  <c r="F32" i="106"/>
  <c r="L31" i="106"/>
  <c r="J31" i="106"/>
  <c r="I31" i="106"/>
  <c r="G31" i="106"/>
  <c r="F31" i="106"/>
  <c r="J30" i="106"/>
  <c r="H30" i="106"/>
  <c r="G30" i="106"/>
  <c r="F30" i="106"/>
  <c r="C30" i="106"/>
  <c r="K29" i="106"/>
  <c r="H29" i="106"/>
  <c r="G29" i="106"/>
  <c r="F29" i="106"/>
  <c r="B29" i="106"/>
  <c r="K28" i="106"/>
  <c r="I28" i="106"/>
  <c r="F28" i="106"/>
  <c r="B28" i="106"/>
  <c r="J27" i="106"/>
  <c r="I27" i="106"/>
  <c r="G27" i="106"/>
  <c r="F27" i="106"/>
  <c r="B27" i="106"/>
  <c r="J26" i="106"/>
  <c r="H26" i="106"/>
  <c r="G26" i="106"/>
  <c r="F26" i="106"/>
  <c r="B26" i="106"/>
  <c r="L25" i="106"/>
  <c r="K25" i="106"/>
  <c r="H25" i="106"/>
  <c r="F25" i="106"/>
  <c r="B25" i="106"/>
  <c r="L24" i="106"/>
  <c r="K24" i="106"/>
  <c r="I24" i="106"/>
  <c r="F24" i="106"/>
  <c r="B24" i="106"/>
  <c r="B23" i="106"/>
  <c r="B22" i="106"/>
  <c r="B21" i="106"/>
  <c r="B20" i="106"/>
  <c r="K16" i="106"/>
  <c r="C41" i="106" s="1"/>
  <c r="I16" i="106"/>
  <c r="C40" i="106" s="1"/>
  <c r="G16" i="106"/>
  <c r="C39" i="106" s="1"/>
  <c r="E16" i="106"/>
  <c r="C38" i="106" s="1"/>
  <c r="C16" i="106"/>
  <c r="D37" i="106" s="1"/>
  <c r="D44" i="106" s="1"/>
  <c r="J15" i="106"/>
  <c r="F15" i="106"/>
  <c r="D15" i="106"/>
  <c r="B15" i="106"/>
  <c r="J14" i="106"/>
  <c r="F14" i="106"/>
  <c r="D14" i="106"/>
  <c r="B14" i="106"/>
  <c r="J13" i="106"/>
  <c r="F13" i="106"/>
  <c r="D13" i="106"/>
  <c r="B13" i="106"/>
  <c r="J12" i="106"/>
  <c r="F12" i="106"/>
  <c r="D12" i="106"/>
  <c r="B12" i="106"/>
  <c r="J11" i="106"/>
  <c r="F11" i="106"/>
  <c r="D11" i="106"/>
  <c r="B11" i="106"/>
  <c r="J10" i="106"/>
  <c r="F10" i="106"/>
  <c r="D10" i="106"/>
  <c r="B10" i="106"/>
  <c r="J9" i="106"/>
  <c r="F9" i="106"/>
  <c r="D9" i="106"/>
  <c r="B9" i="106"/>
  <c r="J8" i="106"/>
  <c r="F8" i="106"/>
  <c r="D8" i="106"/>
  <c r="B8" i="106"/>
  <c r="J7" i="106"/>
  <c r="F7" i="106"/>
  <c r="D7" i="106"/>
  <c r="B7" i="106"/>
  <c r="J6" i="106"/>
  <c r="F6" i="106"/>
  <c r="D6" i="106"/>
  <c r="B6" i="106"/>
  <c r="O126" i="105"/>
  <c r="M126" i="105"/>
  <c r="K126" i="105"/>
  <c r="I126" i="105"/>
  <c r="G126" i="105"/>
  <c r="E126" i="105"/>
  <c r="C126" i="105"/>
  <c r="Q125" i="105"/>
  <c r="L33" i="105" s="1"/>
  <c r="Q124" i="105"/>
  <c r="Q123" i="105"/>
  <c r="L31" i="105" s="1"/>
  <c r="Q122" i="105"/>
  <c r="Q121" i="105"/>
  <c r="Q120" i="105"/>
  <c r="Q119" i="105"/>
  <c r="L27" i="105" s="1"/>
  <c r="Q118" i="105"/>
  <c r="Q117" i="105"/>
  <c r="L25" i="105" s="1"/>
  <c r="Q116" i="105"/>
  <c r="O114" i="105"/>
  <c r="M114" i="105"/>
  <c r="K114" i="105"/>
  <c r="I114" i="105"/>
  <c r="G114" i="105"/>
  <c r="E114" i="105"/>
  <c r="C114" i="105"/>
  <c r="Q113" i="105"/>
  <c r="B113" i="105"/>
  <c r="Q112" i="105"/>
  <c r="B112" i="105"/>
  <c r="Q111" i="105"/>
  <c r="K31" i="105" s="1"/>
  <c r="B111" i="105"/>
  <c r="Q110" i="105"/>
  <c r="B110" i="105"/>
  <c r="Q109" i="105"/>
  <c r="B109" i="105"/>
  <c r="Q108" i="105"/>
  <c r="K28" i="105" s="1"/>
  <c r="B108" i="105"/>
  <c r="Q107" i="105"/>
  <c r="B107" i="105"/>
  <c r="Q106" i="105"/>
  <c r="B106" i="105"/>
  <c r="Q105" i="105"/>
  <c r="B105" i="105"/>
  <c r="Q104" i="105"/>
  <c r="K24" i="105" s="1"/>
  <c r="B104" i="105"/>
  <c r="O102" i="105"/>
  <c r="M102" i="105"/>
  <c r="K102" i="105"/>
  <c r="I102" i="105"/>
  <c r="G102" i="105"/>
  <c r="E102" i="105"/>
  <c r="C102" i="105"/>
  <c r="Q101" i="105"/>
  <c r="B101" i="105"/>
  <c r="Q100" i="105"/>
  <c r="B100" i="105"/>
  <c r="Q99" i="105"/>
  <c r="J31" i="105" s="1"/>
  <c r="B99" i="105"/>
  <c r="Q98" i="105"/>
  <c r="J30" i="105" s="1"/>
  <c r="B98" i="105"/>
  <c r="Q97" i="105"/>
  <c r="B97" i="105"/>
  <c r="Q96" i="105"/>
  <c r="J28" i="105" s="1"/>
  <c r="B96" i="105"/>
  <c r="Q95" i="105"/>
  <c r="J27" i="105" s="1"/>
  <c r="B95" i="105"/>
  <c r="Q94" i="105"/>
  <c r="J26" i="105" s="1"/>
  <c r="B94" i="105"/>
  <c r="Q93" i="105"/>
  <c r="B93" i="105"/>
  <c r="Q92" i="105"/>
  <c r="J24" i="105" s="1"/>
  <c r="B92" i="105"/>
  <c r="O90" i="105"/>
  <c r="M90" i="105"/>
  <c r="K90" i="105"/>
  <c r="I90" i="105"/>
  <c r="G90" i="105"/>
  <c r="E90" i="105"/>
  <c r="C90" i="105"/>
  <c r="Q89" i="105"/>
  <c r="B89" i="105"/>
  <c r="Q88" i="105"/>
  <c r="B88" i="105"/>
  <c r="Q87" i="105"/>
  <c r="B87" i="105"/>
  <c r="Q86" i="105"/>
  <c r="I30" i="105" s="1"/>
  <c r="B86" i="105"/>
  <c r="Q85" i="105"/>
  <c r="B85" i="105"/>
  <c r="Q84" i="105"/>
  <c r="B84" i="105"/>
  <c r="Q83" i="105"/>
  <c r="I27" i="105" s="1"/>
  <c r="B83" i="105"/>
  <c r="Q82" i="105"/>
  <c r="I26" i="105" s="1"/>
  <c r="B82" i="105"/>
  <c r="Q81" i="105"/>
  <c r="B81" i="105"/>
  <c r="Q80" i="105"/>
  <c r="B80" i="105"/>
  <c r="O78" i="105"/>
  <c r="M78" i="105"/>
  <c r="K78" i="105"/>
  <c r="I78" i="105"/>
  <c r="G78" i="105"/>
  <c r="E78" i="105"/>
  <c r="C78" i="105"/>
  <c r="Q77" i="105"/>
  <c r="H33" i="105" s="1"/>
  <c r="B77" i="105"/>
  <c r="Q76" i="105"/>
  <c r="B76" i="105"/>
  <c r="Q75" i="105"/>
  <c r="B75" i="105"/>
  <c r="Q74" i="105"/>
  <c r="D26" i="105" s="1"/>
  <c r="B74" i="105"/>
  <c r="Q73" i="105"/>
  <c r="H29" i="105" s="1"/>
  <c r="B73" i="105"/>
  <c r="Q72" i="105"/>
  <c r="B72" i="105"/>
  <c r="Q71" i="105"/>
  <c r="H27" i="105" s="1"/>
  <c r="B71" i="105"/>
  <c r="Q70" i="105"/>
  <c r="H26" i="105" s="1"/>
  <c r="B70" i="105"/>
  <c r="Q69" i="105"/>
  <c r="H25" i="105" s="1"/>
  <c r="B69" i="105"/>
  <c r="Q68" i="105"/>
  <c r="B68" i="105"/>
  <c r="O66" i="105"/>
  <c r="M66" i="105"/>
  <c r="K66" i="105"/>
  <c r="I66" i="105"/>
  <c r="G66" i="105"/>
  <c r="E66" i="105"/>
  <c r="C66" i="105"/>
  <c r="Q65" i="105"/>
  <c r="G33" i="105" s="1"/>
  <c r="B65" i="105"/>
  <c r="Q64" i="105"/>
  <c r="B64" i="105"/>
  <c r="Q63" i="105"/>
  <c r="B63" i="105"/>
  <c r="Q62" i="105"/>
  <c r="B62" i="105"/>
  <c r="Q61" i="105"/>
  <c r="D25" i="105" s="1"/>
  <c r="B61" i="105"/>
  <c r="Q60" i="105"/>
  <c r="D24" i="105" s="1"/>
  <c r="B60" i="105"/>
  <c r="Q59" i="105"/>
  <c r="B59" i="105"/>
  <c r="Q58" i="105"/>
  <c r="B58" i="105"/>
  <c r="Q57" i="105"/>
  <c r="G25" i="105" s="1"/>
  <c r="B57" i="105"/>
  <c r="Q56" i="105"/>
  <c r="B56" i="105"/>
  <c r="C42" i="105"/>
  <c r="K33" i="105"/>
  <c r="J33" i="105"/>
  <c r="I33" i="105"/>
  <c r="F33" i="105"/>
  <c r="L32" i="105"/>
  <c r="J32" i="105"/>
  <c r="I32" i="105"/>
  <c r="H32" i="105"/>
  <c r="G32" i="105"/>
  <c r="F32" i="105"/>
  <c r="I31" i="105"/>
  <c r="H31" i="105"/>
  <c r="G31" i="105"/>
  <c r="F31" i="105"/>
  <c r="L30" i="105"/>
  <c r="K30" i="105"/>
  <c r="F30" i="105"/>
  <c r="C30" i="105"/>
  <c r="L29" i="105"/>
  <c r="K29" i="105"/>
  <c r="J29" i="105"/>
  <c r="I29" i="105"/>
  <c r="G29" i="105"/>
  <c r="F29" i="105"/>
  <c r="B29" i="105"/>
  <c r="L28" i="105"/>
  <c r="I28" i="105"/>
  <c r="H28" i="105"/>
  <c r="G28" i="105"/>
  <c r="F28" i="105"/>
  <c r="B28" i="105"/>
  <c r="K27" i="105"/>
  <c r="G27" i="105"/>
  <c r="F27" i="105"/>
  <c r="B27" i="105"/>
  <c r="L26" i="105"/>
  <c r="K26" i="105"/>
  <c r="F26" i="105"/>
  <c r="B26" i="105"/>
  <c r="K25" i="105"/>
  <c r="J25" i="105"/>
  <c r="I25" i="105"/>
  <c r="F25" i="105"/>
  <c r="B25" i="105"/>
  <c r="L24" i="105"/>
  <c r="I24" i="105"/>
  <c r="H24" i="105"/>
  <c r="G24" i="105"/>
  <c r="F24" i="105"/>
  <c r="B24" i="105"/>
  <c r="B23" i="105"/>
  <c r="B22" i="105"/>
  <c r="B21" i="105"/>
  <c r="B20" i="105"/>
  <c r="K16" i="105"/>
  <c r="C41" i="105" s="1"/>
  <c r="I16" i="105"/>
  <c r="C40" i="105" s="1"/>
  <c r="G16" i="105"/>
  <c r="C39" i="105" s="1"/>
  <c r="E16" i="105"/>
  <c r="C38" i="105" s="1"/>
  <c r="C16" i="105"/>
  <c r="D37" i="105" s="1"/>
  <c r="D44" i="105" s="1"/>
  <c r="J15" i="105"/>
  <c r="F15" i="105"/>
  <c r="D15" i="105"/>
  <c r="B15" i="105"/>
  <c r="J14" i="105"/>
  <c r="F14" i="105"/>
  <c r="D14" i="105"/>
  <c r="B14" i="105"/>
  <c r="J13" i="105"/>
  <c r="F13" i="105"/>
  <c r="D13" i="105"/>
  <c r="B13" i="105"/>
  <c r="J12" i="105"/>
  <c r="F12" i="105"/>
  <c r="D12" i="105"/>
  <c r="B12" i="105"/>
  <c r="J11" i="105"/>
  <c r="F11" i="105"/>
  <c r="D11" i="105"/>
  <c r="B11" i="105"/>
  <c r="J10" i="105"/>
  <c r="F10" i="105"/>
  <c r="D10" i="105"/>
  <c r="B10" i="105"/>
  <c r="J9" i="105"/>
  <c r="F9" i="105"/>
  <c r="D9" i="105"/>
  <c r="B9" i="105"/>
  <c r="J8" i="105"/>
  <c r="F8" i="105"/>
  <c r="D8" i="105"/>
  <c r="B8" i="105"/>
  <c r="J7" i="105"/>
  <c r="F7" i="105"/>
  <c r="D7" i="105"/>
  <c r="B7" i="105"/>
  <c r="J6" i="105"/>
  <c r="F6" i="105"/>
  <c r="D6" i="105"/>
  <c r="B6" i="105"/>
  <c r="O126" i="104"/>
  <c r="M126" i="104"/>
  <c r="K126" i="104"/>
  <c r="I126" i="104"/>
  <c r="G126" i="104"/>
  <c r="E126" i="104"/>
  <c r="C126" i="104"/>
  <c r="Q125" i="104"/>
  <c r="Q124" i="104"/>
  <c r="Q123" i="104"/>
  <c r="Q122" i="104"/>
  <c r="L30" i="104" s="1"/>
  <c r="Q121" i="104"/>
  <c r="L29" i="104" s="1"/>
  <c r="Q120" i="104"/>
  <c r="L28" i="104" s="1"/>
  <c r="Q119" i="104"/>
  <c r="Q118" i="104"/>
  <c r="Q117" i="104"/>
  <c r="Q116" i="104"/>
  <c r="O114" i="104"/>
  <c r="M114" i="104"/>
  <c r="K114" i="104"/>
  <c r="I114" i="104"/>
  <c r="G114" i="104"/>
  <c r="E114" i="104"/>
  <c r="C114" i="104"/>
  <c r="Q113" i="104"/>
  <c r="B113" i="104"/>
  <c r="Q112" i="104"/>
  <c r="B112" i="104"/>
  <c r="Q111" i="104"/>
  <c r="K31" i="104" s="1"/>
  <c r="B111" i="104"/>
  <c r="Q110" i="104"/>
  <c r="B110" i="104"/>
  <c r="Q109" i="104"/>
  <c r="B109" i="104"/>
  <c r="Q108" i="104"/>
  <c r="K28" i="104" s="1"/>
  <c r="B108" i="104"/>
  <c r="Q107" i="104"/>
  <c r="B107" i="104"/>
  <c r="Q106" i="104"/>
  <c r="B106" i="104"/>
  <c r="Q105" i="104"/>
  <c r="B105" i="104"/>
  <c r="Q104" i="104"/>
  <c r="K24" i="104" s="1"/>
  <c r="B104" i="104"/>
  <c r="O102" i="104"/>
  <c r="M102" i="104"/>
  <c r="K102" i="104"/>
  <c r="I102" i="104"/>
  <c r="G102" i="104"/>
  <c r="E102" i="104"/>
  <c r="C102" i="104"/>
  <c r="Q101" i="104"/>
  <c r="J33" i="104" s="1"/>
  <c r="B101" i="104"/>
  <c r="Q100" i="104"/>
  <c r="B100" i="104"/>
  <c r="Q99" i="104"/>
  <c r="B99" i="104"/>
  <c r="Q98" i="104"/>
  <c r="B98" i="104"/>
  <c r="Q97" i="104"/>
  <c r="J29" i="104" s="1"/>
  <c r="B97" i="104"/>
  <c r="Q96" i="104"/>
  <c r="B96" i="104"/>
  <c r="Q95" i="104"/>
  <c r="B95" i="104"/>
  <c r="Q94" i="104"/>
  <c r="B94" i="104"/>
  <c r="Q93" i="104"/>
  <c r="J25" i="104" s="1"/>
  <c r="B93" i="104"/>
  <c r="Q92" i="104"/>
  <c r="B92" i="104"/>
  <c r="O90" i="104"/>
  <c r="M90" i="104"/>
  <c r="K90" i="104"/>
  <c r="I90" i="104"/>
  <c r="G90" i="104"/>
  <c r="E90" i="104"/>
  <c r="C90" i="104"/>
  <c r="Q89" i="104"/>
  <c r="B89" i="104"/>
  <c r="Q88" i="104"/>
  <c r="B88" i="104"/>
  <c r="Q87" i="104"/>
  <c r="B87" i="104"/>
  <c r="Q86" i="104"/>
  <c r="I30" i="104" s="1"/>
  <c r="B86" i="104"/>
  <c r="Q85" i="104"/>
  <c r="B85" i="104"/>
  <c r="Q84" i="104"/>
  <c r="B84" i="104"/>
  <c r="Q83" i="104"/>
  <c r="I27" i="104" s="1"/>
  <c r="B83" i="104"/>
  <c r="Q82" i="104"/>
  <c r="I26" i="104" s="1"/>
  <c r="B82" i="104"/>
  <c r="Q81" i="104"/>
  <c r="B81" i="104"/>
  <c r="Q80" i="104"/>
  <c r="B80" i="104"/>
  <c r="O78" i="104"/>
  <c r="M78" i="104"/>
  <c r="K78" i="104"/>
  <c r="I78" i="104"/>
  <c r="G78" i="104"/>
  <c r="E78" i="104"/>
  <c r="C78" i="104"/>
  <c r="Q77" i="104"/>
  <c r="B77" i="104"/>
  <c r="Q76" i="104"/>
  <c r="H32" i="104" s="1"/>
  <c r="B76" i="104"/>
  <c r="Q75" i="104"/>
  <c r="B75" i="104"/>
  <c r="Q74" i="104"/>
  <c r="B74" i="104"/>
  <c r="Q73" i="104"/>
  <c r="B73" i="104"/>
  <c r="Q72" i="104"/>
  <c r="H28" i="104" s="1"/>
  <c r="B72" i="104"/>
  <c r="Q71" i="104"/>
  <c r="B71" i="104"/>
  <c r="Q70" i="104"/>
  <c r="B70" i="104"/>
  <c r="Q69" i="104"/>
  <c r="B69" i="104"/>
  <c r="Q68" i="104"/>
  <c r="Q78" i="104" s="1"/>
  <c r="H34" i="104" s="1"/>
  <c r="B68" i="104"/>
  <c r="O66" i="104"/>
  <c r="M66" i="104"/>
  <c r="K66" i="104"/>
  <c r="I66" i="104"/>
  <c r="G66" i="104"/>
  <c r="E66" i="104"/>
  <c r="C66" i="104"/>
  <c r="Q65" i="104"/>
  <c r="G33" i="104" s="1"/>
  <c r="B65" i="104"/>
  <c r="Q64" i="104"/>
  <c r="B64" i="104"/>
  <c r="Q63" i="104"/>
  <c r="B63" i="104"/>
  <c r="Q62" i="104"/>
  <c r="D26" i="104" s="1"/>
  <c r="B62" i="104"/>
  <c r="Q61" i="104"/>
  <c r="D25" i="104" s="1"/>
  <c r="B61" i="104"/>
  <c r="Q60" i="104"/>
  <c r="B60" i="104"/>
  <c r="Q59" i="104"/>
  <c r="B59" i="104"/>
  <c r="Q58" i="104"/>
  <c r="B58" i="104"/>
  <c r="Q57" i="104"/>
  <c r="G25" i="104" s="1"/>
  <c r="B57" i="104"/>
  <c r="Q56" i="104"/>
  <c r="B56" i="104"/>
  <c r="C42" i="104"/>
  <c r="L33" i="104"/>
  <c r="K33" i="104"/>
  <c r="I33" i="104"/>
  <c r="H33" i="104"/>
  <c r="F33" i="104"/>
  <c r="L32" i="104"/>
  <c r="J32" i="104"/>
  <c r="I32" i="104"/>
  <c r="G32" i="104"/>
  <c r="F32" i="104"/>
  <c r="L31" i="104"/>
  <c r="J31" i="104"/>
  <c r="H31" i="104"/>
  <c r="G31" i="104"/>
  <c r="F31" i="104"/>
  <c r="K30" i="104"/>
  <c r="J30" i="104"/>
  <c r="H30" i="104"/>
  <c r="F30" i="104"/>
  <c r="C30" i="104"/>
  <c r="K29" i="104"/>
  <c r="I29" i="104"/>
  <c r="H29" i="104"/>
  <c r="F29" i="104"/>
  <c r="B29" i="104"/>
  <c r="J28" i="104"/>
  <c r="I28" i="104"/>
  <c r="G28" i="104"/>
  <c r="F28" i="104"/>
  <c r="B28" i="104"/>
  <c r="L27" i="104"/>
  <c r="K27" i="104"/>
  <c r="J27" i="104"/>
  <c r="H27" i="104"/>
  <c r="G27" i="104"/>
  <c r="F27" i="104"/>
  <c r="B27" i="104"/>
  <c r="L26" i="104"/>
  <c r="K26" i="104"/>
  <c r="J26" i="104"/>
  <c r="H26" i="104"/>
  <c r="F26" i="104"/>
  <c r="B26" i="104"/>
  <c r="L25" i="104"/>
  <c r="K25" i="104"/>
  <c r="I25" i="104"/>
  <c r="H25" i="104"/>
  <c r="F25" i="104"/>
  <c r="B25" i="104"/>
  <c r="L24" i="104"/>
  <c r="J24" i="104"/>
  <c r="I24" i="104"/>
  <c r="G24" i="104"/>
  <c r="F24" i="104"/>
  <c r="B24" i="104"/>
  <c r="B23" i="104"/>
  <c r="B22" i="104"/>
  <c r="B21" i="104"/>
  <c r="B20" i="104"/>
  <c r="K16" i="104"/>
  <c r="C41" i="104" s="1"/>
  <c r="I16" i="104"/>
  <c r="C40" i="104" s="1"/>
  <c r="G16" i="104"/>
  <c r="C39" i="104" s="1"/>
  <c r="E16" i="104"/>
  <c r="C38" i="104" s="1"/>
  <c r="C16" i="104"/>
  <c r="D37" i="104" s="1"/>
  <c r="D44" i="104" s="1"/>
  <c r="J15" i="104"/>
  <c r="F15" i="104"/>
  <c r="D15" i="104"/>
  <c r="B15" i="104"/>
  <c r="J14" i="104"/>
  <c r="F14" i="104"/>
  <c r="D14" i="104"/>
  <c r="B14" i="104"/>
  <c r="J13" i="104"/>
  <c r="F13" i="104"/>
  <c r="D13" i="104"/>
  <c r="B13" i="104"/>
  <c r="J12" i="104"/>
  <c r="F12" i="104"/>
  <c r="D12" i="104"/>
  <c r="B12" i="104"/>
  <c r="J11" i="104"/>
  <c r="F11" i="104"/>
  <c r="D11" i="104"/>
  <c r="B11" i="104"/>
  <c r="J10" i="104"/>
  <c r="F10" i="104"/>
  <c r="D10" i="104"/>
  <c r="B10" i="104"/>
  <c r="J9" i="104"/>
  <c r="F9" i="104"/>
  <c r="D9" i="104"/>
  <c r="B9" i="104"/>
  <c r="J8" i="104"/>
  <c r="F8" i="104"/>
  <c r="D8" i="104"/>
  <c r="B8" i="104"/>
  <c r="J7" i="104"/>
  <c r="F7" i="104"/>
  <c r="D7" i="104"/>
  <c r="B7" i="104"/>
  <c r="J6" i="104"/>
  <c r="F6" i="104"/>
  <c r="D6" i="104"/>
  <c r="B6" i="104"/>
  <c r="O126" i="103"/>
  <c r="M126" i="103"/>
  <c r="K126" i="103"/>
  <c r="I126" i="103"/>
  <c r="G126" i="103"/>
  <c r="E126" i="103"/>
  <c r="C126" i="103"/>
  <c r="Q125" i="103"/>
  <c r="Q124" i="103"/>
  <c r="Q123" i="103"/>
  <c r="L31" i="103" s="1"/>
  <c r="Q122" i="103"/>
  <c r="Q121" i="103"/>
  <c r="L29" i="103" s="1"/>
  <c r="Q120" i="103"/>
  <c r="Q119" i="103"/>
  <c r="Q118" i="103"/>
  <c r="L26" i="103" s="1"/>
  <c r="Q117" i="103"/>
  <c r="Q116" i="103"/>
  <c r="O114" i="103"/>
  <c r="M114" i="103"/>
  <c r="K114" i="103"/>
  <c r="I114" i="103"/>
  <c r="G114" i="103"/>
  <c r="E114" i="103"/>
  <c r="C114" i="103"/>
  <c r="Q113" i="103"/>
  <c r="B113" i="103"/>
  <c r="Q112" i="103"/>
  <c r="B112" i="103"/>
  <c r="Q111" i="103"/>
  <c r="K31" i="103" s="1"/>
  <c r="B111" i="103"/>
  <c r="Q110" i="103"/>
  <c r="K30" i="103" s="1"/>
  <c r="B110" i="103"/>
  <c r="Q109" i="103"/>
  <c r="B109" i="103"/>
  <c r="Q108" i="103"/>
  <c r="B108" i="103"/>
  <c r="Q107" i="103"/>
  <c r="K27" i="103" s="1"/>
  <c r="B107" i="103"/>
  <c r="Q106" i="103"/>
  <c r="K26" i="103" s="1"/>
  <c r="B106" i="103"/>
  <c r="Q105" i="103"/>
  <c r="B105" i="103"/>
  <c r="Q104" i="103"/>
  <c r="B104" i="103"/>
  <c r="O102" i="103"/>
  <c r="M102" i="103"/>
  <c r="K102" i="103"/>
  <c r="I102" i="103"/>
  <c r="G102" i="103"/>
  <c r="E102" i="103"/>
  <c r="C102" i="103"/>
  <c r="Q101" i="103"/>
  <c r="J33" i="103" s="1"/>
  <c r="B101" i="103"/>
  <c r="Q100" i="103"/>
  <c r="B100" i="103"/>
  <c r="Q99" i="103"/>
  <c r="B99" i="103"/>
  <c r="Q98" i="103"/>
  <c r="J30" i="103" s="1"/>
  <c r="B98" i="103"/>
  <c r="Q97" i="103"/>
  <c r="J29" i="103" s="1"/>
  <c r="B97" i="103"/>
  <c r="Q96" i="103"/>
  <c r="B96" i="103"/>
  <c r="Q95" i="103"/>
  <c r="B95" i="103"/>
  <c r="Q94" i="103"/>
  <c r="J26" i="103" s="1"/>
  <c r="B94" i="103"/>
  <c r="Q93" i="103"/>
  <c r="J25" i="103" s="1"/>
  <c r="B93" i="103"/>
  <c r="Q92" i="103"/>
  <c r="B92" i="103"/>
  <c r="O90" i="103"/>
  <c r="M90" i="103"/>
  <c r="K90" i="103"/>
  <c r="I90" i="103"/>
  <c r="G90" i="103"/>
  <c r="E90" i="103"/>
  <c r="C90" i="103"/>
  <c r="Q89" i="103"/>
  <c r="I33" i="103" s="1"/>
  <c r="B89" i="103"/>
  <c r="Q88" i="103"/>
  <c r="B88" i="103"/>
  <c r="Q87" i="103"/>
  <c r="B87" i="103"/>
  <c r="Q86" i="103"/>
  <c r="I30" i="103" s="1"/>
  <c r="B86" i="103"/>
  <c r="Q85" i="103"/>
  <c r="I29" i="103" s="1"/>
  <c r="B85" i="103"/>
  <c r="Q84" i="103"/>
  <c r="B84" i="103"/>
  <c r="Q83" i="103"/>
  <c r="B83" i="103"/>
  <c r="Q82" i="103"/>
  <c r="I26" i="103" s="1"/>
  <c r="B82" i="103"/>
  <c r="Q81" i="103"/>
  <c r="I25" i="103" s="1"/>
  <c r="B81" i="103"/>
  <c r="Q80" i="103"/>
  <c r="B80" i="103"/>
  <c r="O78" i="103"/>
  <c r="M78" i="103"/>
  <c r="K78" i="103"/>
  <c r="I78" i="103"/>
  <c r="G78" i="103"/>
  <c r="E78" i="103"/>
  <c r="C78" i="103"/>
  <c r="Q77" i="103"/>
  <c r="H33" i="103" s="1"/>
  <c r="B77" i="103"/>
  <c r="Q76" i="103"/>
  <c r="H32" i="103" s="1"/>
  <c r="B76" i="103"/>
  <c r="Q75" i="103"/>
  <c r="B75" i="103"/>
  <c r="Q74" i="103"/>
  <c r="B74" i="103"/>
  <c r="Q73" i="103"/>
  <c r="H29" i="103" s="1"/>
  <c r="B73" i="103"/>
  <c r="Q72" i="103"/>
  <c r="H28" i="103" s="1"/>
  <c r="B72" i="103"/>
  <c r="Q71" i="103"/>
  <c r="B71" i="103"/>
  <c r="Q70" i="103"/>
  <c r="B70" i="103"/>
  <c r="Q69" i="103"/>
  <c r="H25" i="103" s="1"/>
  <c r="B69" i="103"/>
  <c r="Q68" i="103"/>
  <c r="B68" i="103"/>
  <c r="O66" i="103"/>
  <c r="M66" i="103"/>
  <c r="K66" i="103"/>
  <c r="I66" i="103"/>
  <c r="G66" i="103"/>
  <c r="E66" i="103"/>
  <c r="C66" i="103"/>
  <c r="Q65" i="103"/>
  <c r="G33" i="103" s="1"/>
  <c r="B65" i="103"/>
  <c r="Q64" i="103"/>
  <c r="G32" i="103" s="1"/>
  <c r="B64" i="103"/>
  <c r="Q63" i="103"/>
  <c r="D27" i="103" s="1"/>
  <c r="B63" i="103"/>
  <c r="Q62" i="103"/>
  <c r="B62" i="103"/>
  <c r="Q61" i="103"/>
  <c r="B61" i="103"/>
  <c r="Q60" i="103"/>
  <c r="D24" i="103" s="1"/>
  <c r="B60" i="103"/>
  <c r="Q59" i="103"/>
  <c r="D23" i="103" s="1"/>
  <c r="B59" i="103"/>
  <c r="Q58" i="103"/>
  <c r="G26" i="103" s="1"/>
  <c r="B58" i="103"/>
  <c r="Q57" i="103"/>
  <c r="B57" i="103"/>
  <c r="Q56" i="103"/>
  <c r="G24" i="103" s="1"/>
  <c r="B56" i="103"/>
  <c r="B53" i="103"/>
  <c r="C55" i="103" s="1"/>
  <c r="C42" i="103"/>
  <c r="L33" i="103"/>
  <c r="K33" i="103"/>
  <c r="F33" i="103"/>
  <c r="L32" i="103"/>
  <c r="K32" i="103"/>
  <c r="J32" i="103"/>
  <c r="I32" i="103"/>
  <c r="F32" i="103"/>
  <c r="J31" i="103"/>
  <c r="I31" i="103"/>
  <c r="H31" i="103"/>
  <c r="G31" i="103"/>
  <c r="F31" i="103"/>
  <c r="L30" i="103"/>
  <c r="H30" i="103"/>
  <c r="G30" i="103"/>
  <c r="F30" i="103"/>
  <c r="C30" i="103"/>
  <c r="K29" i="103"/>
  <c r="G29" i="103"/>
  <c r="F29" i="103"/>
  <c r="B29" i="103"/>
  <c r="L28" i="103"/>
  <c r="K28" i="103"/>
  <c r="J28" i="103"/>
  <c r="I28" i="103"/>
  <c r="F28" i="103"/>
  <c r="B28" i="103"/>
  <c r="L27" i="103"/>
  <c r="J27" i="103"/>
  <c r="I27" i="103"/>
  <c r="H27" i="103"/>
  <c r="F27" i="103"/>
  <c r="B27" i="103"/>
  <c r="H26" i="103"/>
  <c r="F26" i="103"/>
  <c r="B26" i="103"/>
  <c r="L25" i="103"/>
  <c r="K25" i="103"/>
  <c r="F25" i="103"/>
  <c r="B25" i="103"/>
  <c r="L24" i="103"/>
  <c r="K24" i="103"/>
  <c r="J24" i="103"/>
  <c r="I24" i="103"/>
  <c r="F24" i="103"/>
  <c r="B24" i="103"/>
  <c r="B23" i="103"/>
  <c r="B22" i="103"/>
  <c r="B21" i="103"/>
  <c r="B20" i="103"/>
  <c r="K16" i="103"/>
  <c r="C41" i="103" s="1"/>
  <c r="I16" i="103"/>
  <c r="C40" i="103" s="1"/>
  <c r="G16" i="103"/>
  <c r="C39" i="103" s="1"/>
  <c r="E16" i="103"/>
  <c r="C38" i="103" s="1"/>
  <c r="C16" i="103"/>
  <c r="D37" i="103" s="1"/>
  <c r="D44" i="103" s="1"/>
  <c r="J15" i="103"/>
  <c r="F15" i="103"/>
  <c r="D15" i="103"/>
  <c r="B15" i="103"/>
  <c r="J14" i="103"/>
  <c r="F14" i="103"/>
  <c r="D14" i="103"/>
  <c r="B14" i="103"/>
  <c r="J13" i="103"/>
  <c r="F13" i="103"/>
  <c r="D13" i="103"/>
  <c r="B13" i="103"/>
  <c r="J12" i="103"/>
  <c r="F12" i="103"/>
  <c r="D12" i="103"/>
  <c r="B12" i="103"/>
  <c r="J11" i="103"/>
  <c r="F11" i="103"/>
  <c r="D11" i="103"/>
  <c r="B11" i="103"/>
  <c r="J10" i="103"/>
  <c r="F10" i="103"/>
  <c r="D10" i="103"/>
  <c r="B10" i="103"/>
  <c r="J9" i="103"/>
  <c r="F9" i="103"/>
  <c r="D9" i="103"/>
  <c r="B9" i="103"/>
  <c r="J8" i="103"/>
  <c r="F8" i="103"/>
  <c r="D8" i="103"/>
  <c r="B8" i="103"/>
  <c r="J7" i="103"/>
  <c r="F7" i="103"/>
  <c r="D7" i="103"/>
  <c r="B7" i="103"/>
  <c r="J6" i="103"/>
  <c r="F6" i="103"/>
  <c r="D6" i="103"/>
  <c r="B6" i="103"/>
  <c r="O126" i="102"/>
  <c r="M126" i="102"/>
  <c r="K126" i="102"/>
  <c r="I126" i="102"/>
  <c r="G126" i="102"/>
  <c r="E126" i="102"/>
  <c r="C126" i="102"/>
  <c r="Q125" i="102"/>
  <c r="Q124" i="102"/>
  <c r="L32" i="102" s="1"/>
  <c r="Q123" i="102"/>
  <c r="Q122" i="102"/>
  <c r="Q121" i="102"/>
  <c r="Q120" i="102"/>
  <c r="Q119" i="102"/>
  <c r="L27" i="102" s="1"/>
  <c r="Q118" i="102"/>
  <c r="L26" i="102" s="1"/>
  <c r="Q117" i="102"/>
  <c r="Q116" i="102"/>
  <c r="L24" i="102" s="1"/>
  <c r="O114" i="102"/>
  <c r="M114" i="102"/>
  <c r="K114" i="102"/>
  <c r="I114" i="102"/>
  <c r="G114" i="102"/>
  <c r="E114" i="102"/>
  <c r="C114" i="102"/>
  <c r="Q113" i="102"/>
  <c r="K33" i="102" s="1"/>
  <c r="B113" i="102"/>
  <c r="Q112" i="102"/>
  <c r="K32" i="102" s="1"/>
  <c r="B112" i="102"/>
  <c r="Q111" i="102"/>
  <c r="B111" i="102"/>
  <c r="Q110" i="102"/>
  <c r="K30" i="102" s="1"/>
  <c r="B110" i="102"/>
  <c r="Q109" i="102"/>
  <c r="K29" i="102" s="1"/>
  <c r="B109" i="102"/>
  <c r="Q108" i="102"/>
  <c r="K28" i="102" s="1"/>
  <c r="B108" i="102"/>
  <c r="Q107" i="102"/>
  <c r="K27" i="102" s="1"/>
  <c r="B107" i="102"/>
  <c r="Q106" i="102"/>
  <c r="B106" i="102"/>
  <c r="Q105" i="102"/>
  <c r="B105" i="102"/>
  <c r="Q104" i="102"/>
  <c r="B104" i="102"/>
  <c r="O102" i="102"/>
  <c r="M102" i="102"/>
  <c r="K102" i="102"/>
  <c r="I102" i="102"/>
  <c r="G102" i="102"/>
  <c r="E102" i="102"/>
  <c r="C102" i="102"/>
  <c r="Q101" i="102"/>
  <c r="B101" i="102"/>
  <c r="Q100" i="102"/>
  <c r="J32" i="102" s="1"/>
  <c r="B100" i="102"/>
  <c r="Q99" i="102"/>
  <c r="B99" i="102"/>
  <c r="Q98" i="102"/>
  <c r="B98" i="102"/>
  <c r="Q97" i="102"/>
  <c r="B97" i="102"/>
  <c r="Q96" i="102"/>
  <c r="J28" i="102" s="1"/>
  <c r="B96" i="102"/>
  <c r="Q95" i="102"/>
  <c r="B95" i="102"/>
  <c r="Q94" i="102"/>
  <c r="B94" i="102"/>
  <c r="Q93" i="102"/>
  <c r="B93" i="102"/>
  <c r="Q92" i="102"/>
  <c r="Q102" i="102" s="1"/>
  <c r="J34" i="102" s="1"/>
  <c r="B92" i="102"/>
  <c r="O90" i="102"/>
  <c r="M90" i="102"/>
  <c r="K90" i="102"/>
  <c r="I90" i="102"/>
  <c r="G90" i="102"/>
  <c r="E90" i="102"/>
  <c r="C90" i="102"/>
  <c r="Q89" i="102"/>
  <c r="I33" i="102" s="1"/>
  <c r="B89" i="102"/>
  <c r="Q88" i="102"/>
  <c r="B88" i="102"/>
  <c r="Q87" i="102"/>
  <c r="I31" i="102" s="1"/>
  <c r="B87" i="102"/>
  <c r="Q86" i="102"/>
  <c r="I30" i="102" s="1"/>
  <c r="B86" i="102"/>
  <c r="Q85" i="102"/>
  <c r="I29" i="102" s="1"/>
  <c r="B85" i="102"/>
  <c r="Q84" i="102"/>
  <c r="I28" i="102" s="1"/>
  <c r="B84" i="102"/>
  <c r="Q83" i="102"/>
  <c r="I27" i="102" s="1"/>
  <c r="B83" i="102"/>
  <c r="Q82" i="102"/>
  <c r="I26" i="102" s="1"/>
  <c r="B82" i="102"/>
  <c r="Q81" i="102"/>
  <c r="B81" i="102"/>
  <c r="Q80" i="102"/>
  <c r="B80" i="102"/>
  <c r="O78" i="102"/>
  <c r="M78" i="102"/>
  <c r="K78" i="102"/>
  <c r="I78" i="102"/>
  <c r="G78" i="102"/>
  <c r="E78" i="102"/>
  <c r="C78" i="102"/>
  <c r="Q77" i="102"/>
  <c r="B77" i="102"/>
  <c r="Q76" i="102"/>
  <c r="B76" i="102"/>
  <c r="Q75" i="102"/>
  <c r="H31" i="102" s="1"/>
  <c r="B75" i="102"/>
  <c r="Q74" i="102"/>
  <c r="B74" i="102"/>
  <c r="Q73" i="102"/>
  <c r="H29" i="102" s="1"/>
  <c r="B73" i="102"/>
  <c r="Q72" i="102"/>
  <c r="B72" i="102"/>
  <c r="Q71" i="102"/>
  <c r="H27" i="102" s="1"/>
  <c r="B71" i="102"/>
  <c r="Q70" i="102"/>
  <c r="B70" i="102"/>
  <c r="Q69" i="102"/>
  <c r="B69" i="102"/>
  <c r="Q68" i="102"/>
  <c r="B68" i="102"/>
  <c r="O66" i="102"/>
  <c r="M66" i="102"/>
  <c r="K66" i="102"/>
  <c r="I66" i="102"/>
  <c r="G66" i="102"/>
  <c r="E66" i="102"/>
  <c r="C66" i="102"/>
  <c r="Q65" i="102"/>
  <c r="G33" i="102" s="1"/>
  <c r="B65" i="102"/>
  <c r="Q64" i="102"/>
  <c r="B64" i="102"/>
  <c r="Q63" i="102"/>
  <c r="G31" i="102" s="1"/>
  <c r="B63" i="102"/>
  <c r="Q62" i="102"/>
  <c r="D26" i="102" s="1"/>
  <c r="B62" i="102"/>
  <c r="Q61" i="102"/>
  <c r="B61" i="102"/>
  <c r="Q60" i="102"/>
  <c r="B60" i="102"/>
  <c r="Q59" i="102"/>
  <c r="G27" i="102" s="1"/>
  <c r="B59" i="102"/>
  <c r="Q58" i="102"/>
  <c r="G26" i="102" s="1"/>
  <c r="B58" i="102"/>
  <c r="Q57" i="102"/>
  <c r="G25" i="102" s="1"/>
  <c r="B57" i="102"/>
  <c r="Q56" i="102"/>
  <c r="G24" i="102" s="1"/>
  <c r="B56" i="102"/>
  <c r="L33" i="102"/>
  <c r="J33" i="102"/>
  <c r="H33" i="102"/>
  <c r="F33" i="102"/>
  <c r="H32" i="102"/>
  <c r="G32" i="102"/>
  <c r="F32" i="102"/>
  <c r="L31" i="102"/>
  <c r="K31" i="102"/>
  <c r="J31" i="102"/>
  <c r="F31" i="102"/>
  <c r="L30" i="102"/>
  <c r="J30" i="102"/>
  <c r="H30" i="102"/>
  <c r="G30" i="102"/>
  <c r="F30" i="102"/>
  <c r="C30" i="102"/>
  <c r="L29" i="102"/>
  <c r="J29" i="102"/>
  <c r="G29" i="102"/>
  <c r="F29" i="102"/>
  <c r="B29" i="102"/>
  <c r="L28" i="102"/>
  <c r="H28" i="102"/>
  <c r="F28" i="102"/>
  <c r="B28" i="102"/>
  <c r="J27" i="102"/>
  <c r="F27" i="102"/>
  <c r="B27" i="102"/>
  <c r="K26" i="102"/>
  <c r="J26" i="102"/>
  <c r="H26" i="102"/>
  <c r="F26" i="102"/>
  <c r="B26" i="102"/>
  <c r="L25" i="102"/>
  <c r="J25" i="102"/>
  <c r="I25" i="102"/>
  <c r="H25" i="102"/>
  <c r="F25" i="102"/>
  <c r="B25" i="102"/>
  <c r="K24" i="102"/>
  <c r="H24" i="102"/>
  <c r="F24" i="102"/>
  <c r="B24" i="102"/>
  <c r="B23" i="102"/>
  <c r="B22" i="102"/>
  <c r="B21" i="102"/>
  <c r="B20" i="102"/>
  <c r="K16" i="102"/>
  <c r="C41" i="102" s="1"/>
  <c r="I16" i="102"/>
  <c r="C40" i="102" s="1"/>
  <c r="G16" i="102"/>
  <c r="C39" i="102" s="1"/>
  <c r="E16" i="102"/>
  <c r="C38" i="102" s="1"/>
  <c r="C16" i="102"/>
  <c r="D37" i="102" s="1"/>
  <c r="D44" i="102" s="1"/>
  <c r="J15" i="102"/>
  <c r="F15" i="102"/>
  <c r="D15" i="102"/>
  <c r="B15" i="102"/>
  <c r="J14" i="102"/>
  <c r="F14" i="102"/>
  <c r="D14" i="102"/>
  <c r="B14" i="102"/>
  <c r="J13" i="102"/>
  <c r="F13" i="102"/>
  <c r="D13" i="102"/>
  <c r="B13" i="102"/>
  <c r="J12" i="102"/>
  <c r="F12" i="102"/>
  <c r="D12" i="102"/>
  <c r="B12" i="102"/>
  <c r="J11" i="102"/>
  <c r="F11" i="102"/>
  <c r="D11" i="102"/>
  <c r="B11" i="102"/>
  <c r="J10" i="102"/>
  <c r="F10" i="102"/>
  <c r="D10" i="102"/>
  <c r="B10" i="102"/>
  <c r="J9" i="102"/>
  <c r="F9" i="102"/>
  <c r="D9" i="102"/>
  <c r="B9" i="102"/>
  <c r="J8" i="102"/>
  <c r="F8" i="102"/>
  <c r="D8" i="102"/>
  <c r="B8" i="102"/>
  <c r="J7" i="102"/>
  <c r="F7" i="102"/>
  <c r="D7" i="102"/>
  <c r="B7" i="102"/>
  <c r="J6" i="102"/>
  <c r="F6" i="102"/>
  <c r="D6" i="102"/>
  <c r="B6" i="102"/>
  <c r="Q117" i="101"/>
  <c r="L25" i="101" s="1"/>
  <c r="L5" i="101"/>
  <c r="C42" i="101" s="1"/>
  <c r="M126" i="101"/>
  <c r="K126" i="101"/>
  <c r="I126" i="101"/>
  <c r="G126" i="101"/>
  <c r="E126" i="101"/>
  <c r="C126" i="101"/>
  <c r="Q125" i="101"/>
  <c r="L33" i="101" s="1"/>
  <c r="Q124" i="101"/>
  <c r="L32" i="101" s="1"/>
  <c r="Q123" i="101"/>
  <c r="L31" i="101" s="1"/>
  <c r="Q122" i="101"/>
  <c r="L30" i="101" s="1"/>
  <c r="Q121" i="101"/>
  <c r="L29" i="101" s="1"/>
  <c r="Q120" i="101"/>
  <c r="L28" i="101" s="1"/>
  <c r="Q119" i="101"/>
  <c r="L27" i="101" s="1"/>
  <c r="Q118" i="101"/>
  <c r="L26" i="101" s="1"/>
  <c r="Q116" i="101"/>
  <c r="L24" i="101" s="1"/>
  <c r="G114" i="101"/>
  <c r="O78" i="101"/>
  <c r="Q77" i="101"/>
  <c r="H33" i="101" s="1"/>
  <c r="Q56" i="101"/>
  <c r="G24" i="101" s="1"/>
  <c r="G42" i="21"/>
  <c r="B15" i="101"/>
  <c r="B14" i="101"/>
  <c r="B13" i="101"/>
  <c r="B12" i="101"/>
  <c r="B11" i="101"/>
  <c r="B10" i="101"/>
  <c r="B9" i="101"/>
  <c r="B8" i="101"/>
  <c r="B7" i="101"/>
  <c r="B6" i="101"/>
  <c r="O48" i="21"/>
  <c r="O47" i="21"/>
  <c r="O46" i="21"/>
  <c r="O45" i="21"/>
  <c r="O44" i="21"/>
  <c r="O43" i="21"/>
  <c r="O42" i="21"/>
  <c r="O41" i="21"/>
  <c r="O40" i="21"/>
  <c r="O39" i="21"/>
  <c r="O36" i="21"/>
  <c r="O35" i="21"/>
  <c r="O34" i="21"/>
  <c r="O33" i="21"/>
  <c r="O32" i="21"/>
  <c r="O31" i="21"/>
  <c r="O30" i="21"/>
  <c r="O29" i="21"/>
  <c r="O28" i="21"/>
  <c r="O27" i="21"/>
  <c r="O25" i="21"/>
  <c r="O24" i="21"/>
  <c r="O23" i="21"/>
  <c r="O22" i="21"/>
  <c r="O21" i="21"/>
  <c r="O20" i="21"/>
  <c r="O19" i="21"/>
  <c r="O18" i="21"/>
  <c r="O17" i="21"/>
  <c r="O16" i="21"/>
  <c r="O14" i="21"/>
  <c r="O13" i="21"/>
  <c r="O12" i="21"/>
  <c r="O11" i="21"/>
  <c r="O10" i="21"/>
  <c r="O9" i="21"/>
  <c r="O8" i="21"/>
  <c r="O7" i="21"/>
  <c r="O6" i="21"/>
  <c r="O5" i="21"/>
  <c r="N48" i="21"/>
  <c r="N47" i="21"/>
  <c r="N46" i="21"/>
  <c r="N45" i="21"/>
  <c r="N44" i="21"/>
  <c r="N43" i="21"/>
  <c r="N42" i="21"/>
  <c r="N41" i="21"/>
  <c r="N40" i="21"/>
  <c r="N39" i="21"/>
  <c r="N36" i="21"/>
  <c r="N35" i="21"/>
  <c r="N34" i="21"/>
  <c r="N33" i="21"/>
  <c r="N32" i="21"/>
  <c r="N31" i="21"/>
  <c r="N30" i="21"/>
  <c r="N29" i="21"/>
  <c r="N28" i="21"/>
  <c r="N27" i="21"/>
  <c r="N25" i="21"/>
  <c r="N24" i="21"/>
  <c r="N23" i="21"/>
  <c r="N22" i="21"/>
  <c r="N21" i="21"/>
  <c r="N20" i="21"/>
  <c r="N19" i="21"/>
  <c r="N18" i="21"/>
  <c r="N17" i="21"/>
  <c r="N16" i="21"/>
  <c r="N14" i="21"/>
  <c r="N13" i="21"/>
  <c r="N12" i="21"/>
  <c r="N11" i="21"/>
  <c r="N10" i="21"/>
  <c r="N9" i="21"/>
  <c r="N8" i="21"/>
  <c r="N7" i="21"/>
  <c r="N6" i="21"/>
  <c r="N5" i="21"/>
  <c r="M48" i="21"/>
  <c r="M47" i="21"/>
  <c r="M46" i="21"/>
  <c r="M45" i="21"/>
  <c r="M44" i="21"/>
  <c r="M43" i="21"/>
  <c r="M42" i="21"/>
  <c r="M41" i="21"/>
  <c r="M40" i="21"/>
  <c r="M39" i="21"/>
  <c r="M36" i="21"/>
  <c r="M35" i="21"/>
  <c r="M34" i="21"/>
  <c r="M33" i="21"/>
  <c r="M32" i="21"/>
  <c r="M31" i="21"/>
  <c r="M30" i="21"/>
  <c r="M29" i="21"/>
  <c r="M28" i="21"/>
  <c r="M27" i="21"/>
  <c r="M25" i="21"/>
  <c r="M24" i="21"/>
  <c r="M23" i="21"/>
  <c r="M22" i="21"/>
  <c r="M21" i="21"/>
  <c r="M20" i="21"/>
  <c r="M19" i="21"/>
  <c r="M18" i="21"/>
  <c r="M17" i="21"/>
  <c r="M16" i="21"/>
  <c r="M14" i="21"/>
  <c r="M13" i="21"/>
  <c r="M12" i="21"/>
  <c r="M11" i="21"/>
  <c r="M10" i="21"/>
  <c r="M9" i="21"/>
  <c r="M8" i="21"/>
  <c r="M7" i="21"/>
  <c r="M6" i="21"/>
  <c r="M5" i="21"/>
  <c r="L48" i="21"/>
  <c r="L47" i="21"/>
  <c r="L46" i="21"/>
  <c r="L45" i="21"/>
  <c r="L44" i="21"/>
  <c r="L43" i="21"/>
  <c r="L42" i="21"/>
  <c r="L41" i="21"/>
  <c r="L40" i="21"/>
  <c r="L39" i="21"/>
  <c r="L36" i="21"/>
  <c r="L35" i="21"/>
  <c r="L34" i="21"/>
  <c r="L33" i="21"/>
  <c r="L32" i="21"/>
  <c r="L31" i="21"/>
  <c r="L30" i="21"/>
  <c r="L29" i="21"/>
  <c r="L28" i="21"/>
  <c r="L27" i="21"/>
  <c r="L25" i="21"/>
  <c r="L24" i="21"/>
  <c r="L23" i="21"/>
  <c r="L22" i="21"/>
  <c r="L21" i="21"/>
  <c r="L20" i="21"/>
  <c r="L19" i="21"/>
  <c r="L18" i="21"/>
  <c r="L17" i="21"/>
  <c r="L16" i="21"/>
  <c r="L14" i="21"/>
  <c r="L13" i="21"/>
  <c r="L12" i="21"/>
  <c r="L11" i="21"/>
  <c r="L10" i="21"/>
  <c r="L9" i="21"/>
  <c r="L8" i="21"/>
  <c r="L7" i="21"/>
  <c r="L6" i="21"/>
  <c r="L5" i="21"/>
  <c r="K48" i="21"/>
  <c r="K47" i="21"/>
  <c r="K46" i="21"/>
  <c r="K45" i="21"/>
  <c r="K44" i="21"/>
  <c r="K43" i="21"/>
  <c r="K42" i="21"/>
  <c r="K41" i="21"/>
  <c r="K40" i="21"/>
  <c r="K39" i="21"/>
  <c r="K36" i="21"/>
  <c r="K35" i="21"/>
  <c r="K34" i="21"/>
  <c r="K33" i="21"/>
  <c r="K32" i="21"/>
  <c r="K31" i="21"/>
  <c r="K30" i="21"/>
  <c r="K29" i="21"/>
  <c r="K28" i="21"/>
  <c r="K27" i="21"/>
  <c r="K25" i="21"/>
  <c r="K24" i="21"/>
  <c r="K23" i="21"/>
  <c r="K22" i="21"/>
  <c r="K21" i="21"/>
  <c r="K20" i="21"/>
  <c r="K19" i="21"/>
  <c r="K18" i="21"/>
  <c r="K17" i="21"/>
  <c r="K16" i="21"/>
  <c r="K14" i="21"/>
  <c r="K13" i="21"/>
  <c r="K12" i="21"/>
  <c r="K11" i="21"/>
  <c r="K10" i="21"/>
  <c r="K9" i="21"/>
  <c r="K8" i="21"/>
  <c r="K7" i="21"/>
  <c r="K6" i="21"/>
  <c r="K5" i="21"/>
  <c r="J48" i="21"/>
  <c r="J47" i="21"/>
  <c r="J46" i="21"/>
  <c r="J45" i="21"/>
  <c r="J44" i="21"/>
  <c r="J43" i="21"/>
  <c r="J42" i="21"/>
  <c r="J41" i="21"/>
  <c r="J40" i="21"/>
  <c r="J39" i="21"/>
  <c r="J36" i="21"/>
  <c r="J35" i="21"/>
  <c r="J34" i="21"/>
  <c r="J33" i="21"/>
  <c r="J32" i="21"/>
  <c r="J31" i="21"/>
  <c r="J30" i="21"/>
  <c r="J29" i="21"/>
  <c r="J28" i="21"/>
  <c r="J27" i="21"/>
  <c r="J25" i="21"/>
  <c r="J24" i="21"/>
  <c r="J23" i="21"/>
  <c r="J22" i="21"/>
  <c r="J21" i="21"/>
  <c r="J20" i="21"/>
  <c r="J19" i="21"/>
  <c r="J18" i="21"/>
  <c r="J17" i="21"/>
  <c r="J16" i="21"/>
  <c r="J14" i="21"/>
  <c r="J13" i="21"/>
  <c r="J12" i="21"/>
  <c r="J11" i="21"/>
  <c r="J10" i="21"/>
  <c r="J9" i="21"/>
  <c r="J8" i="21"/>
  <c r="J7" i="21"/>
  <c r="J6" i="21"/>
  <c r="J5" i="21"/>
  <c r="I48" i="21"/>
  <c r="I47" i="21"/>
  <c r="I46" i="21"/>
  <c r="I45" i="21"/>
  <c r="I44" i="21"/>
  <c r="I43" i="21"/>
  <c r="I42" i="21"/>
  <c r="I41" i="21"/>
  <c r="I40" i="21"/>
  <c r="I39" i="21"/>
  <c r="I36" i="21"/>
  <c r="I35" i="21"/>
  <c r="I34" i="21"/>
  <c r="I33" i="21"/>
  <c r="I32" i="21"/>
  <c r="I31" i="21"/>
  <c r="I30" i="21"/>
  <c r="I29" i="21"/>
  <c r="I28" i="21"/>
  <c r="I27" i="21"/>
  <c r="I25" i="21"/>
  <c r="I24" i="21"/>
  <c r="I23" i="21"/>
  <c r="I22" i="21"/>
  <c r="I21" i="21"/>
  <c r="I20" i="21"/>
  <c r="I19" i="21"/>
  <c r="I18" i="21"/>
  <c r="I17" i="21"/>
  <c r="I16" i="21"/>
  <c r="I14" i="21"/>
  <c r="I13" i="21"/>
  <c r="I12" i="21"/>
  <c r="I11" i="21"/>
  <c r="I10" i="21"/>
  <c r="I9" i="21"/>
  <c r="I8" i="21"/>
  <c r="I7" i="21"/>
  <c r="I6" i="21"/>
  <c r="I5" i="21"/>
  <c r="H48" i="21"/>
  <c r="H47" i="21"/>
  <c r="H46" i="21"/>
  <c r="H45" i="21"/>
  <c r="H44" i="21"/>
  <c r="H43" i="21"/>
  <c r="H42" i="21"/>
  <c r="H41" i="21"/>
  <c r="H40" i="21"/>
  <c r="H39" i="21"/>
  <c r="H36" i="21"/>
  <c r="H35" i="21"/>
  <c r="H34" i="21"/>
  <c r="H33" i="21"/>
  <c r="H32" i="21"/>
  <c r="H31" i="21"/>
  <c r="H30" i="21"/>
  <c r="H29" i="21"/>
  <c r="H28" i="21"/>
  <c r="H27" i="21"/>
  <c r="H25" i="21"/>
  <c r="H24" i="21"/>
  <c r="H23" i="21"/>
  <c r="H22" i="21"/>
  <c r="H21" i="21"/>
  <c r="H20" i="21"/>
  <c r="H19" i="21"/>
  <c r="H18" i="21"/>
  <c r="H17" i="21"/>
  <c r="H16" i="21"/>
  <c r="H14" i="21"/>
  <c r="H13" i="21"/>
  <c r="H12" i="21"/>
  <c r="H11" i="21"/>
  <c r="H10" i="21"/>
  <c r="H9" i="21"/>
  <c r="H8" i="21"/>
  <c r="H7" i="21"/>
  <c r="H6" i="21"/>
  <c r="H5" i="21"/>
  <c r="G48" i="21"/>
  <c r="G47" i="21"/>
  <c r="G46" i="21"/>
  <c r="G45" i="21"/>
  <c r="G44" i="21"/>
  <c r="G43" i="21"/>
  <c r="G41" i="21"/>
  <c r="G40" i="21"/>
  <c r="G39" i="21"/>
  <c r="G36" i="21"/>
  <c r="G35" i="21"/>
  <c r="G34" i="21"/>
  <c r="G33" i="21"/>
  <c r="G32" i="21"/>
  <c r="G31" i="21"/>
  <c r="G30" i="21"/>
  <c r="G29" i="21"/>
  <c r="G28" i="21"/>
  <c r="G27" i="21"/>
  <c r="G25" i="21"/>
  <c r="G24" i="21"/>
  <c r="G23" i="21"/>
  <c r="G22" i="21"/>
  <c r="G21" i="21"/>
  <c r="G20" i="21"/>
  <c r="G19" i="21"/>
  <c r="G18" i="21"/>
  <c r="G17" i="21"/>
  <c r="G16" i="21"/>
  <c r="G14" i="21"/>
  <c r="G13" i="21"/>
  <c r="G12" i="21"/>
  <c r="G11" i="21"/>
  <c r="G10" i="21"/>
  <c r="G9" i="21"/>
  <c r="G8" i="21"/>
  <c r="G7" i="21"/>
  <c r="G6" i="21"/>
  <c r="G5" i="21"/>
  <c r="F48" i="21"/>
  <c r="F47" i="21"/>
  <c r="F46" i="21"/>
  <c r="F45" i="21"/>
  <c r="F44" i="21"/>
  <c r="F43" i="21"/>
  <c r="F42" i="21"/>
  <c r="F41" i="21"/>
  <c r="F40" i="21"/>
  <c r="F39" i="21"/>
  <c r="F36" i="21"/>
  <c r="F35" i="21"/>
  <c r="F34" i="21"/>
  <c r="F33" i="21"/>
  <c r="F32" i="21"/>
  <c r="F31" i="21"/>
  <c r="F30" i="21"/>
  <c r="F29" i="21"/>
  <c r="F28" i="21"/>
  <c r="F27" i="21"/>
  <c r="F25" i="21"/>
  <c r="F24" i="21"/>
  <c r="F23" i="21"/>
  <c r="F22" i="21"/>
  <c r="F21" i="21"/>
  <c r="F20" i="21"/>
  <c r="F19" i="21"/>
  <c r="F18" i="21"/>
  <c r="F17" i="21"/>
  <c r="F16" i="21"/>
  <c r="F14" i="21"/>
  <c r="F13" i="21"/>
  <c r="F12" i="21"/>
  <c r="F11" i="21"/>
  <c r="F10" i="21"/>
  <c r="F9" i="21"/>
  <c r="F8" i="21"/>
  <c r="F7" i="21"/>
  <c r="F6" i="21"/>
  <c r="F5" i="21"/>
  <c r="E48" i="21"/>
  <c r="E47" i="21"/>
  <c r="E46" i="21"/>
  <c r="E45" i="21"/>
  <c r="E44" i="21"/>
  <c r="E43" i="21"/>
  <c r="E42" i="21"/>
  <c r="E41" i="21"/>
  <c r="E40" i="21"/>
  <c r="E39" i="21"/>
  <c r="E36" i="21"/>
  <c r="E35" i="21"/>
  <c r="E34" i="21"/>
  <c r="E33" i="21"/>
  <c r="E32" i="21"/>
  <c r="E31" i="21"/>
  <c r="E30" i="21"/>
  <c r="E29" i="21"/>
  <c r="E28" i="21"/>
  <c r="E27" i="21"/>
  <c r="E25" i="21"/>
  <c r="E24" i="21"/>
  <c r="E23" i="21"/>
  <c r="E22" i="21"/>
  <c r="E21" i="21"/>
  <c r="E20" i="21"/>
  <c r="E19" i="21"/>
  <c r="E18" i="21"/>
  <c r="E17" i="21"/>
  <c r="E16" i="21"/>
  <c r="E14" i="21"/>
  <c r="E13" i="21"/>
  <c r="E12" i="21"/>
  <c r="E11" i="21"/>
  <c r="E10" i="21"/>
  <c r="E9" i="21"/>
  <c r="E8" i="21"/>
  <c r="E7" i="21"/>
  <c r="E6" i="21"/>
  <c r="E5" i="21"/>
  <c r="D48" i="21"/>
  <c r="D47" i="21"/>
  <c r="D46" i="21"/>
  <c r="D45" i="21"/>
  <c r="D44" i="21"/>
  <c r="D43" i="21"/>
  <c r="D42" i="21"/>
  <c r="D41" i="21"/>
  <c r="D40" i="21"/>
  <c r="D39" i="21"/>
  <c r="D36" i="21"/>
  <c r="D35" i="21"/>
  <c r="D34" i="21"/>
  <c r="D33" i="21"/>
  <c r="D32" i="21"/>
  <c r="D31" i="21"/>
  <c r="D30" i="21"/>
  <c r="D29" i="21"/>
  <c r="D28" i="21"/>
  <c r="D27" i="21"/>
  <c r="D25" i="21"/>
  <c r="D24" i="21"/>
  <c r="D23" i="21"/>
  <c r="D22" i="21"/>
  <c r="D21" i="21"/>
  <c r="D20" i="21"/>
  <c r="D19" i="21"/>
  <c r="D18" i="21"/>
  <c r="D17" i="21"/>
  <c r="D16" i="21"/>
  <c r="D14" i="21"/>
  <c r="D13" i="21"/>
  <c r="D12" i="21"/>
  <c r="D11" i="21"/>
  <c r="D10" i="21"/>
  <c r="D9" i="21"/>
  <c r="D8" i="21"/>
  <c r="D7" i="21"/>
  <c r="D6" i="21"/>
  <c r="D5" i="21"/>
  <c r="O114" i="101"/>
  <c r="M114" i="101"/>
  <c r="K114" i="101"/>
  <c r="I114" i="101"/>
  <c r="E114" i="101"/>
  <c r="C114" i="101"/>
  <c r="Q113" i="101"/>
  <c r="K33" i="101" s="1"/>
  <c r="B113" i="101"/>
  <c r="Q112" i="101"/>
  <c r="K32" i="101" s="1"/>
  <c r="B112" i="101"/>
  <c r="Q111" i="101"/>
  <c r="K31" i="101" s="1"/>
  <c r="B111" i="101"/>
  <c r="Q110" i="101"/>
  <c r="K30" i="101" s="1"/>
  <c r="B110" i="101"/>
  <c r="Q109" i="101"/>
  <c r="K29" i="101" s="1"/>
  <c r="B109" i="101"/>
  <c r="Q108" i="101"/>
  <c r="K28" i="101" s="1"/>
  <c r="B108" i="101"/>
  <c r="Q107" i="101"/>
  <c r="K27" i="101" s="1"/>
  <c r="B107" i="101"/>
  <c r="Q106" i="101"/>
  <c r="K26" i="101" s="1"/>
  <c r="B106" i="101"/>
  <c r="Q105" i="101"/>
  <c r="K25" i="101" s="1"/>
  <c r="B105" i="101"/>
  <c r="Q104" i="101"/>
  <c r="K24" i="101" s="1"/>
  <c r="B104" i="101"/>
  <c r="O102" i="101"/>
  <c r="M102" i="101"/>
  <c r="K102" i="101"/>
  <c r="I102" i="101"/>
  <c r="G102" i="101"/>
  <c r="E102" i="101"/>
  <c r="C102" i="101"/>
  <c r="Q101" i="101"/>
  <c r="J33" i="101" s="1"/>
  <c r="B101" i="101"/>
  <c r="Q100" i="101"/>
  <c r="J32" i="101" s="1"/>
  <c r="B100" i="101"/>
  <c r="Q99" i="101"/>
  <c r="J31" i="101" s="1"/>
  <c r="B99" i="101"/>
  <c r="Q98" i="101"/>
  <c r="J30" i="101" s="1"/>
  <c r="B98" i="101"/>
  <c r="Q97" i="101"/>
  <c r="J29" i="101" s="1"/>
  <c r="B97" i="101"/>
  <c r="Q96" i="101"/>
  <c r="J28" i="101" s="1"/>
  <c r="B96" i="101"/>
  <c r="Q95" i="101"/>
  <c r="J27" i="101" s="1"/>
  <c r="B95" i="101"/>
  <c r="Q94" i="101"/>
  <c r="J26" i="101" s="1"/>
  <c r="B94" i="101"/>
  <c r="Q93" i="101"/>
  <c r="J25" i="101" s="1"/>
  <c r="B93" i="101"/>
  <c r="Q92" i="101"/>
  <c r="J24" i="101" s="1"/>
  <c r="B92" i="101"/>
  <c r="O90" i="101"/>
  <c r="M90" i="101"/>
  <c r="K90" i="101"/>
  <c r="I90" i="101"/>
  <c r="G90" i="101"/>
  <c r="E90" i="101"/>
  <c r="C90" i="101"/>
  <c r="Q89" i="101"/>
  <c r="I33" i="101" s="1"/>
  <c r="B89" i="101"/>
  <c r="Q88" i="101"/>
  <c r="I32" i="101" s="1"/>
  <c r="B88" i="101"/>
  <c r="Q87" i="101"/>
  <c r="I31" i="101" s="1"/>
  <c r="B87" i="101"/>
  <c r="Q86" i="101"/>
  <c r="I30" i="101" s="1"/>
  <c r="B86" i="101"/>
  <c r="Q85" i="101"/>
  <c r="I29" i="101" s="1"/>
  <c r="B85" i="101"/>
  <c r="Q84" i="101"/>
  <c r="I28" i="101" s="1"/>
  <c r="B84" i="101"/>
  <c r="Q83" i="101"/>
  <c r="I27" i="101" s="1"/>
  <c r="B83" i="101"/>
  <c r="Q82" i="101"/>
  <c r="I26" i="101" s="1"/>
  <c r="B82" i="101"/>
  <c r="Q81" i="101"/>
  <c r="I25" i="101" s="1"/>
  <c r="B81" i="101"/>
  <c r="Q80" i="101"/>
  <c r="I24" i="101" s="1"/>
  <c r="B80" i="101"/>
  <c r="M78" i="101"/>
  <c r="K78" i="101"/>
  <c r="I78" i="101"/>
  <c r="G78" i="101"/>
  <c r="E78" i="101"/>
  <c r="C78" i="101"/>
  <c r="B77" i="101"/>
  <c r="Q76" i="101"/>
  <c r="H32" i="101" s="1"/>
  <c r="B76" i="101"/>
  <c r="Q75" i="101"/>
  <c r="H31" i="101" s="1"/>
  <c r="B75" i="101"/>
  <c r="Q74" i="101"/>
  <c r="H30" i="101" s="1"/>
  <c r="B74" i="101"/>
  <c r="Q73" i="101"/>
  <c r="H29" i="101" s="1"/>
  <c r="B73" i="101"/>
  <c r="Q72" i="101"/>
  <c r="H28" i="101" s="1"/>
  <c r="B72" i="101"/>
  <c r="Q71" i="101"/>
  <c r="H27" i="101" s="1"/>
  <c r="B71" i="101"/>
  <c r="Q70" i="101"/>
  <c r="H26" i="101" s="1"/>
  <c r="B70" i="101"/>
  <c r="Q69" i="101"/>
  <c r="H25" i="101" s="1"/>
  <c r="B69" i="101"/>
  <c r="Q68" i="101"/>
  <c r="H24" i="101" s="1"/>
  <c r="B68" i="101"/>
  <c r="O66" i="101"/>
  <c r="M66" i="101"/>
  <c r="K66" i="101"/>
  <c r="I66" i="101"/>
  <c r="G66" i="101"/>
  <c r="E66" i="101"/>
  <c r="C66" i="101"/>
  <c r="Q65" i="101"/>
  <c r="G33" i="101" s="1"/>
  <c r="B65" i="101"/>
  <c r="B64" i="101"/>
  <c r="Q63" i="101"/>
  <c r="G31" i="101" s="1"/>
  <c r="B63" i="101"/>
  <c r="Q62" i="101"/>
  <c r="G30" i="101" s="1"/>
  <c r="B62" i="101"/>
  <c r="Q61" i="101"/>
  <c r="G29" i="101" s="1"/>
  <c r="B61" i="101"/>
  <c r="Q60" i="101"/>
  <c r="Q66" i="101" s="1"/>
  <c r="B60" i="101"/>
  <c r="G27" i="101"/>
  <c r="G26" i="101"/>
  <c r="Q57" i="101"/>
  <c r="G25" i="101" s="1"/>
  <c r="B57" i="101"/>
  <c r="B56" i="101"/>
  <c r="C30" i="101"/>
  <c r="F33" i="101"/>
  <c r="B29" i="101"/>
  <c r="F32" i="101"/>
  <c r="B28" i="101"/>
  <c r="F31" i="101"/>
  <c r="B27" i="101"/>
  <c r="F30" i="101"/>
  <c r="B26" i="101"/>
  <c r="F29" i="101"/>
  <c r="B25" i="101"/>
  <c r="F28" i="101"/>
  <c r="B24" i="101"/>
  <c r="F27" i="101"/>
  <c r="B23" i="101"/>
  <c r="F26" i="101"/>
  <c r="B22" i="101"/>
  <c r="F25" i="101"/>
  <c r="B21" i="101"/>
  <c r="F24" i="101"/>
  <c r="B20" i="101"/>
  <c r="K16" i="101"/>
  <c r="C41" i="101" s="1"/>
  <c r="I16" i="101"/>
  <c r="C40" i="101" s="1"/>
  <c r="G16" i="101"/>
  <c r="C39" i="101" s="1"/>
  <c r="E16" i="101"/>
  <c r="C38" i="101" s="1"/>
  <c r="C16" i="101"/>
  <c r="D37" i="101" s="1"/>
  <c r="D44" i="101" s="1"/>
  <c r="J15" i="101"/>
  <c r="F15" i="101"/>
  <c r="D15" i="101"/>
  <c r="J14" i="101"/>
  <c r="F14" i="101"/>
  <c r="D14" i="101"/>
  <c r="J13" i="101"/>
  <c r="F13" i="101"/>
  <c r="D13" i="101"/>
  <c r="J12" i="101"/>
  <c r="F12" i="101"/>
  <c r="D12" i="101"/>
  <c r="J11" i="101"/>
  <c r="F11" i="101"/>
  <c r="D11" i="101"/>
  <c r="J10" i="101"/>
  <c r="F10" i="101"/>
  <c r="D10" i="101"/>
  <c r="J9" i="101"/>
  <c r="F9" i="101"/>
  <c r="D9" i="101"/>
  <c r="J8" i="101"/>
  <c r="F8" i="101"/>
  <c r="D8" i="101"/>
  <c r="J7" i="101"/>
  <c r="F7" i="101"/>
  <c r="D7" i="101"/>
  <c r="J6" i="101"/>
  <c r="F6" i="101"/>
  <c r="D6" i="101"/>
  <c r="D29" i="114" l="1"/>
  <c r="D24" i="112"/>
  <c r="D25" i="112"/>
  <c r="D26" i="112"/>
  <c r="G28" i="112"/>
  <c r="Q78" i="112"/>
  <c r="H34" i="112" s="1"/>
  <c r="L7" i="112"/>
  <c r="D22" i="112"/>
  <c r="Q114" i="112"/>
  <c r="K34" i="112" s="1"/>
  <c r="G27" i="111"/>
  <c r="D24" i="111"/>
  <c r="D25" i="111"/>
  <c r="D22" i="111"/>
  <c r="D26" i="111"/>
  <c r="D27" i="111"/>
  <c r="N59" i="21" s="1"/>
  <c r="Q114" i="111"/>
  <c r="K34" i="111" s="1"/>
  <c r="L7" i="111"/>
  <c r="D23" i="110"/>
  <c r="D27" i="110"/>
  <c r="D20" i="110"/>
  <c r="D28" i="110"/>
  <c r="L7" i="110"/>
  <c r="D21" i="110"/>
  <c r="D29" i="110"/>
  <c r="D30" i="110" s="1"/>
  <c r="C43" i="110" s="1"/>
  <c r="C44" i="110" s="1"/>
  <c r="B33" i="110" s="1"/>
  <c r="D20" i="109"/>
  <c r="D24" i="109"/>
  <c r="D28" i="109"/>
  <c r="D21" i="109"/>
  <c r="D30" i="109" s="1"/>
  <c r="C43" i="109" s="1"/>
  <c r="C44" i="109" s="1"/>
  <c r="B33" i="109" s="1"/>
  <c r="L7" i="109"/>
  <c r="D26" i="109"/>
  <c r="L58" i="21" s="1"/>
  <c r="D22" i="109"/>
  <c r="G28" i="109"/>
  <c r="D23" i="109"/>
  <c r="D27" i="109"/>
  <c r="Q126" i="109"/>
  <c r="L34" i="109" s="1"/>
  <c r="D26" i="108"/>
  <c r="G26" i="108"/>
  <c r="D20" i="108"/>
  <c r="D24" i="108"/>
  <c r="K56" i="21" s="1"/>
  <c r="D28" i="108"/>
  <c r="K60" i="21" s="1"/>
  <c r="L7" i="108"/>
  <c r="D27" i="108"/>
  <c r="D25" i="108"/>
  <c r="D30" i="108" s="1"/>
  <c r="C43" i="108" s="1"/>
  <c r="C44" i="108" s="1"/>
  <c r="B33" i="108" s="1"/>
  <c r="D23" i="108"/>
  <c r="Q90" i="108"/>
  <c r="I34" i="108" s="1"/>
  <c r="Q126" i="108"/>
  <c r="L34" i="108" s="1"/>
  <c r="G25" i="107"/>
  <c r="G29" i="107"/>
  <c r="L7" i="107"/>
  <c r="D27" i="107"/>
  <c r="D20" i="107"/>
  <c r="D24" i="107"/>
  <c r="J56" i="21" s="1"/>
  <c r="D28" i="107"/>
  <c r="D23" i="107"/>
  <c r="J55" i="21" s="1"/>
  <c r="G33" i="107"/>
  <c r="L7" i="106"/>
  <c r="D25" i="106"/>
  <c r="D23" i="106"/>
  <c r="D27" i="106"/>
  <c r="I59" i="21" s="1"/>
  <c r="D20" i="106"/>
  <c r="D24" i="106"/>
  <c r="I56" i="21" s="1"/>
  <c r="D28" i="106"/>
  <c r="I60" i="21" s="1"/>
  <c r="D20" i="105"/>
  <c r="D28" i="105"/>
  <c r="D22" i="105"/>
  <c r="L7" i="105"/>
  <c r="D23" i="105"/>
  <c r="D27" i="105"/>
  <c r="D30" i="105" s="1"/>
  <c r="C43" i="105" s="1"/>
  <c r="C44" i="105" s="1"/>
  <c r="B33" i="105" s="1"/>
  <c r="G29" i="104"/>
  <c r="D27" i="104"/>
  <c r="D23" i="104"/>
  <c r="L7" i="104"/>
  <c r="D20" i="104"/>
  <c r="G52" i="21" s="1"/>
  <c r="D24" i="104"/>
  <c r="G56" i="21" s="1"/>
  <c r="D28" i="104"/>
  <c r="Q66" i="103"/>
  <c r="G34" i="103" s="1"/>
  <c r="D25" i="103"/>
  <c r="L7" i="103"/>
  <c r="D26" i="103"/>
  <c r="G28" i="103"/>
  <c r="G27" i="103"/>
  <c r="D24" i="102"/>
  <c r="D28" i="102"/>
  <c r="L7" i="102"/>
  <c r="D25" i="102"/>
  <c r="J24" i="102"/>
  <c r="G28" i="102"/>
  <c r="D22" i="102"/>
  <c r="E54" i="21" s="1"/>
  <c r="Q90" i="102"/>
  <c r="I34" i="102" s="1"/>
  <c r="Q114" i="102"/>
  <c r="K34" i="102" s="1"/>
  <c r="Q126" i="101"/>
  <c r="G32" i="101"/>
  <c r="D28" i="112"/>
  <c r="Q90" i="112"/>
  <c r="I34" i="112" s="1"/>
  <c r="Q126" i="112"/>
  <c r="L34" i="112" s="1"/>
  <c r="D21" i="112"/>
  <c r="D29" i="112"/>
  <c r="O61" i="21" s="1"/>
  <c r="D20" i="112"/>
  <c r="G26" i="112"/>
  <c r="D27" i="112"/>
  <c r="O59" i="21" s="1"/>
  <c r="H24" i="112"/>
  <c r="Q102" i="112"/>
  <c r="J34" i="112" s="1"/>
  <c r="Q90" i="111"/>
  <c r="I34" i="111" s="1"/>
  <c r="Q126" i="111"/>
  <c r="L34" i="111" s="1"/>
  <c r="D21" i="111"/>
  <c r="N53" i="21" s="1"/>
  <c r="D29" i="111"/>
  <c r="G26" i="111"/>
  <c r="Q102" i="111"/>
  <c r="J34" i="111" s="1"/>
  <c r="I24" i="111"/>
  <c r="Q78" i="111"/>
  <c r="H34" i="111" s="1"/>
  <c r="Q78" i="110"/>
  <c r="H34" i="110" s="1"/>
  <c r="Q102" i="110"/>
  <c r="J34" i="110" s="1"/>
  <c r="H24" i="110"/>
  <c r="D26" i="110"/>
  <c r="M58" i="21" s="1"/>
  <c r="M59" i="21"/>
  <c r="Q90" i="110"/>
  <c r="I34" i="110" s="1"/>
  <c r="Q126" i="110"/>
  <c r="L34" i="110" s="1"/>
  <c r="H28" i="110"/>
  <c r="D25" i="110"/>
  <c r="Q66" i="110"/>
  <c r="G34" i="110" s="1"/>
  <c r="G27" i="109"/>
  <c r="G31" i="109"/>
  <c r="Q114" i="109"/>
  <c r="K34" i="109" s="1"/>
  <c r="Q102" i="109"/>
  <c r="J34" i="109" s="1"/>
  <c r="D29" i="109"/>
  <c r="Q66" i="109"/>
  <c r="G34" i="109" s="1"/>
  <c r="I24" i="109"/>
  <c r="Q78" i="109"/>
  <c r="H34" i="109" s="1"/>
  <c r="Q102" i="108"/>
  <c r="J34" i="108" s="1"/>
  <c r="D21" i="108"/>
  <c r="D29" i="108"/>
  <c r="K61" i="21" s="1"/>
  <c r="I24" i="108"/>
  <c r="G31" i="108"/>
  <c r="Q78" i="108"/>
  <c r="H34" i="108" s="1"/>
  <c r="Q114" i="108"/>
  <c r="K34" i="108" s="1"/>
  <c r="L24" i="108"/>
  <c r="G29" i="108"/>
  <c r="Q102" i="107"/>
  <c r="J34" i="107" s="1"/>
  <c r="J54" i="21"/>
  <c r="J60" i="21"/>
  <c r="Q78" i="107"/>
  <c r="H34" i="107" s="1"/>
  <c r="Q90" i="107"/>
  <c r="I34" i="107" s="1"/>
  <c r="Q126" i="107"/>
  <c r="L34" i="107" s="1"/>
  <c r="D26" i="107"/>
  <c r="Q66" i="107"/>
  <c r="G34" i="107" s="1"/>
  <c r="D22" i="106"/>
  <c r="Q114" i="106"/>
  <c r="K34" i="106" s="1"/>
  <c r="Q66" i="106"/>
  <c r="G34" i="106" s="1"/>
  <c r="G32" i="106"/>
  <c r="G24" i="106"/>
  <c r="Q90" i="106"/>
  <c r="I34" i="106" s="1"/>
  <c r="Q126" i="106"/>
  <c r="L34" i="106" s="1"/>
  <c r="I57" i="21"/>
  <c r="D21" i="106"/>
  <c r="D29" i="106"/>
  <c r="I61" i="21" s="1"/>
  <c r="Q90" i="105"/>
  <c r="I34" i="105" s="1"/>
  <c r="Q126" i="105"/>
  <c r="L34" i="105" s="1"/>
  <c r="H30" i="105"/>
  <c r="Q102" i="105"/>
  <c r="J34" i="105" s="1"/>
  <c r="D21" i="105"/>
  <c r="D29" i="105"/>
  <c r="H61" i="21" s="1"/>
  <c r="Q78" i="105"/>
  <c r="H34" i="105" s="1"/>
  <c r="H55" i="21"/>
  <c r="H60" i="21"/>
  <c r="H24" i="104"/>
  <c r="I31" i="104"/>
  <c r="Q90" i="104"/>
  <c r="I34" i="104" s="1"/>
  <c r="Q126" i="104"/>
  <c r="L34" i="104" s="1"/>
  <c r="D21" i="104"/>
  <c r="D29" i="104"/>
  <c r="G61" i="21" s="1"/>
  <c r="D22" i="104"/>
  <c r="G54" i="21" s="1"/>
  <c r="Q102" i="104"/>
  <c r="J34" i="104" s="1"/>
  <c r="Q78" i="103"/>
  <c r="H34" i="103" s="1"/>
  <c r="D20" i="103"/>
  <c r="D28" i="103"/>
  <c r="F60" i="21" s="1"/>
  <c r="Q114" i="103"/>
  <c r="K34" i="103" s="1"/>
  <c r="D21" i="103"/>
  <c r="D29" i="103"/>
  <c r="Q90" i="103"/>
  <c r="I34" i="103" s="1"/>
  <c r="Q126" i="103"/>
  <c r="L34" i="103" s="1"/>
  <c r="D22" i="103"/>
  <c r="H24" i="103"/>
  <c r="Q102" i="103"/>
  <c r="J34" i="103" s="1"/>
  <c r="F57" i="21"/>
  <c r="D23" i="102"/>
  <c r="K25" i="102"/>
  <c r="Q66" i="102"/>
  <c r="G34" i="102" s="1"/>
  <c r="D27" i="102"/>
  <c r="Q126" i="102"/>
  <c r="L34" i="102" s="1"/>
  <c r="D20" i="102"/>
  <c r="E52" i="21" s="1"/>
  <c r="Q78" i="102"/>
  <c r="H34" i="102" s="1"/>
  <c r="D21" i="102"/>
  <c r="E53" i="21" s="1"/>
  <c r="D29" i="102"/>
  <c r="D20" i="101"/>
  <c r="D23" i="101"/>
  <c r="D24" i="101"/>
  <c r="D21" i="101"/>
  <c r="D53" i="21" s="1"/>
  <c r="D22" i="101"/>
  <c r="D60" i="21"/>
  <c r="D29" i="101"/>
  <c r="D26" i="101"/>
  <c r="D58" i="21" s="1"/>
  <c r="D27" i="101"/>
  <c r="D25" i="101"/>
  <c r="D57" i="21" s="1"/>
  <c r="E55" i="106"/>
  <c r="C55" i="109"/>
  <c r="Q90" i="114"/>
  <c r="I34" i="114" s="1"/>
  <c r="D27" i="114"/>
  <c r="L7" i="114"/>
  <c r="D28" i="114"/>
  <c r="D23" i="114"/>
  <c r="Q126" i="114"/>
  <c r="L34" i="114" s="1"/>
  <c r="D26" i="114"/>
  <c r="Q102" i="114"/>
  <c r="J34" i="114" s="1"/>
  <c r="I24" i="114"/>
  <c r="D20" i="114"/>
  <c r="Q66" i="114"/>
  <c r="G34" i="114" s="1"/>
  <c r="G25" i="114"/>
  <c r="C55" i="114"/>
  <c r="I27" i="114"/>
  <c r="H33" i="114"/>
  <c r="D24" i="114"/>
  <c r="G30" i="114"/>
  <c r="K32" i="114"/>
  <c r="Q78" i="114"/>
  <c r="H34" i="114" s="1"/>
  <c r="D21" i="114"/>
  <c r="Q114" i="114"/>
  <c r="K34" i="114" s="1"/>
  <c r="G26" i="114"/>
  <c r="Q66" i="112"/>
  <c r="G34" i="112" s="1"/>
  <c r="O58" i="21"/>
  <c r="Q66" i="111"/>
  <c r="G34" i="111" s="1"/>
  <c r="N61" i="21"/>
  <c r="N54" i="21"/>
  <c r="I27" i="110"/>
  <c r="G30" i="110"/>
  <c r="K32" i="110"/>
  <c r="Q114" i="110"/>
  <c r="K34" i="110" s="1"/>
  <c r="G26" i="110"/>
  <c r="G25" i="109"/>
  <c r="L59" i="21"/>
  <c r="L61" i="21"/>
  <c r="L54" i="21"/>
  <c r="Q66" i="108"/>
  <c r="G34" i="108" s="1"/>
  <c r="K55" i="21"/>
  <c r="K59" i="21"/>
  <c r="E55" i="107"/>
  <c r="E50" i="107" s="1"/>
  <c r="J58" i="21"/>
  <c r="I27" i="107"/>
  <c r="H33" i="107"/>
  <c r="K32" i="107"/>
  <c r="Q114" i="107"/>
  <c r="K34" i="107" s="1"/>
  <c r="H25" i="107"/>
  <c r="G26" i="107"/>
  <c r="K27" i="106"/>
  <c r="Q78" i="106"/>
  <c r="H34" i="106" s="1"/>
  <c r="G25" i="106"/>
  <c r="Q102" i="106"/>
  <c r="J34" i="106" s="1"/>
  <c r="Q66" i="105"/>
  <c r="G34" i="105" s="1"/>
  <c r="H56" i="21"/>
  <c r="G30" i="105"/>
  <c r="K32" i="105"/>
  <c r="Q114" i="105"/>
  <c r="K34" i="105" s="1"/>
  <c r="G26" i="105"/>
  <c r="Q66" i="104"/>
  <c r="G34" i="104" s="1"/>
  <c r="G30" i="104"/>
  <c r="K32" i="104"/>
  <c r="Q114" i="104"/>
  <c r="K34" i="104" s="1"/>
  <c r="G26" i="104"/>
  <c r="E55" i="103"/>
  <c r="E50" i="103" s="1"/>
  <c r="F58" i="21"/>
  <c r="G25" i="103"/>
  <c r="F59" i="21"/>
  <c r="F61" i="21"/>
  <c r="I32" i="102"/>
  <c r="I24" i="102"/>
  <c r="E61" i="21"/>
  <c r="E55" i="102"/>
  <c r="C50" i="101"/>
  <c r="L34" i="101"/>
  <c r="E56" i="21"/>
  <c r="O52" i="21"/>
  <c r="K57" i="21"/>
  <c r="F53" i="21"/>
  <c r="D52" i="21"/>
  <c r="H54" i="21"/>
  <c r="N56" i="21"/>
  <c r="E58" i="21"/>
  <c r="K49" i="21"/>
  <c r="M49" i="21"/>
  <c r="N49" i="21"/>
  <c r="G15" i="21"/>
  <c r="M56" i="21"/>
  <c r="E60" i="21"/>
  <c r="H58" i="21"/>
  <c r="K37" i="21"/>
  <c r="F55" i="21"/>
  <c r="N52" i="21"/>
  <c r="E15" i="21"/>
  <c r="F15" i="21"/>
  <c r="J15" i="21"/>
  <c r="J26" i="21"/>
  <c r="L49" i="21"/>
  <c r="J38" i="21"/>
  <c r="F56" i="21"/>
  <c r="J57" i="21"/>
  <c r="K58" i="21"/>
  <c r="M53" i="21"/>
  <c r="O57" i="21"/>
  <c r="E49" i="21"/>
  <c r="F49" i="21"/>
  <c r="G49" i="21"/>
  <c r="H49" i="21"/>
  <c r="I49" i="21"/>
  <c r="L37" i="21"/>
  <c r="M37" i="21"/>
  <c r="N37" i="21"/>
  <c r="M57" i="21"/>
  <c r="H15" i="21"/>
  <c r="J49" i="21"/>
  <c r="K38" i="21"/>
  <c r="O37" i="21"/>
  <c r="J61" i="21"/>
  <c r="M55" i="21"/>
  <c r="N60" i="21"/>
  <c r="N58" i="21"/>
  <c r="O60" i="21"/>
  <c r="H26" i="21"/>
  <c r="K15" i="21"/>
  <c r="O49" i="21"/>
  <c r="E26" i="21"/>
  <c r="I15" i="21"/>
  <c r="M15" i="21"/>
  <c r="L56" i="21"/>
  <c r="H52" i="21"/>
  <c r="J59" i="21"/>
  <c r="K53" i="21"/>
  <c r="M60" i="21"/>
  <c r="O55" i="21"/>
  <c r="O56" i="21"/>
  <c r="H37" i="21"/>
  <c r="I26" i="21"/>
  <c r="K26" i="21"/>
  <c r="O15" i="21"/>
  <c r="E57" i="21"/>
  <c r="E55" i="21"/>
  <c r="E59" i="21"/>
  <c r="F26" i="21"/>
  <c r="E37" i="21"/>
  <c r="F37" i="21"/>
  <c r="G37" i="21"/>
  <c r="J37" i="21"/>
  <c r="L26" i="21"/>
  <c r="M26" i="21"/>
  <c r="N26" i="21"/>
  <c r="K54" i="21"/>
  <c r="L15" i="21"/>
  <c r="N15" i="21"/>
  <c r="L52" i="21"/>
  <c r="H38" i="21"/>
  <c r="I37" i="21"/>
  <c r="O26" i="21"/>
  <c r="D56" i="21"/>
  <c r="N55" i="21"/>
  <c r="N38" i="21"/>
  <c r="M38" i="21"/>
  <c r="L60" i="21"/>
  <c r="L53" i="21"/>
  <c r="L57" i="21"/>
  <c r="L38" i="21"/>
  <c r="I38" i="21"/>
  <c r="H57" i="21"/>
  <c r="G58" i="21"/>
  <c r="G57" i="21"/>
  <c r="G55" i="21"/>
  <c r="G59" i="21"/>
  <c r="G38" i="21"/>
  <c r="G26" i="21"/>
  <c r="F54" i="21"/>
  <c r="F38" i="21"/>
  <c r="D26" i="21"/>
  <c r="G28" i="101"/>
  <c r="O38" i="21"/>
  <c r="Q102" i="101"/>
  <c r="J34" i="101" s="1"/>
  <c r="D54" i="21"/>
  <c r="D38" i="21"/>
  <c r="Q78" i="101"/>
  <c r="H34" i="101" s="1"/>
  <c r="Q90" i="101"/>
  <c r="I34" i="101" s="1"/>
  <c r="Q114" i="101"/>
  <c r="K34" i="101" s="1"/>
  <c r="D55" i="21"/>
  <c r="D59" i="21"/>
  <c r="N57" i="21"/>
  <c r="M54" i="21"/>
  <c r="K52" i="21"/>
  <c r="J52" i="21"/>
  <c r="G60" i="21"/>
  <c r="F52" i="21"/>
  <c r="E38" i="21"/>
  <c r="G34" i="101"/>
  <c r="I52" i="21"/>
  <c r="I53" i="21"/>
  <c r="I54" i="21"/>
  <c r="I55" i="21"/>
  <c r="I58" i="21"/>
  <c r="D30" i="112" l="1"/>
  <c r="C43" i="112" s="1"/>
  <c r="C44" i="112" s="1"/>
  <c r="B33" i="112" s="1"/>
  <c r="M61" i="21"/>
  <c r="D30" i="107"/>
  <c r="C43" i="107" s="1"/>
  <c r="C44" i="107" s="1"/>
  <c r="B33" i="107" s="1"/>
  <c r="H59" i="21"/>
  <c r="D30" i="104"/>
  <c r="C43" i="104" s="1"/>
  <c r="C44" i="104" s="1"/>
  <c r="B33" i="104" s="1"/>
  <c r="G55" i="103"/>
  <c r="D30" i="114"/>
  <c r="C43" i="114" s="1"/>
  <c r="C44" i="114" s="1"/>
  <c r="B33" i="114" s="1"/>
  <c r="C50" i="114"/>
  <c r="E55" i="114"/>
  <c r="G55" i="107"/>
  <c r="G50" i="107" s="1"/>
  <c r="C50" i="112"/>
  <c r="O53" i="21"/>
  <c r="E55" i="112"/>
  <c r="C50" i="111"/>
  <c r="E55" i="111"/>
  <c r="D30" i="111"/>
  <c r="C43" i="111" s="1"/>
  <c r="C44" i="111" s="1"/>
  <c r="B33" i="111" s="1"/>
  <c r="C50" i="110"/>
  <c r="E55" i="110"/>
  <c r="C50" i="109"/>
  <c r="E55" i="109"/>
  <c r="C50" i="108"/>
  <c r="E55" i="108"/>
  <c r="C50" i="107"/>
  <c r="J53" i="21"/>
  <c r="C50" i="106"/>
  <c r="D30" i="106"/>
  <c r="C43" i="106" s="1"/>
  <c r="C44" i="106" s="1"/>
  <c r="B33" i="106" s="1"/>
  <c r="C50" i="105"/>
  <c r="E55" i="105"/>
  <c r="H53" i="21"/>
  <c r="C50" i="104"/>
  <c r="G53" i="21"/>
  <c r="E55" i="104"/>
  <c r="C50" i="103"/>
  <c r="D30" i="103"/>
  <c r="C43" i="103" s="1"/>
  <c r="C44" i="103" s="1"/>
  <c r="B33" i="103" s="1"/>
  <c r="E50" i="102"/>
  <c r="G55" i="102"/>
  <c r="C50" i="102"/>
  <c r="D30" i="102"/>
  <c r="C43" i="102" s="1"/>
  <c r="C44" i="102" s="1"/>
  <c r="B33" i="102" s="1"/>
  <c r="M52" i="21"/>
  <c r="D61" i="21"/>
  <c r="D30" i="101"/>
  <c r="C43" i="101" s="1"/>
  <c r="K62" i="21"/>
  <c r="H62" i="21"/>
  <c r="P38" i="21"/>
  <c r="O54" i="21"/>
  <c r="L55" i="21"/>
  <c r="I62" i="21"/>
  <c r="I55" i="107" l="1"/>
  <c r="K55" i="107" s="1"/>
  <c r="G21" i="107" s="1" a="1"/>
  <c r="G21" i="107" s="1"/>
  <c r="G50" i="103"/>
  <c r="I55" i="103"/>
  <c r="E50" i="114"/>
  <c r="G55" i="114"/>
  <c r="G55" i="101"/>
  <c r="E50" i="112"/>
  <c r="G55" i="112"/>
  <c r="E50" i="111"/>
  <c r="G55" i="111"/>
  <c r="E50" i="110"/>
  <c r="G55" i="110"/>
  <c r="E50" i="109"/>
  <c r="G55" i="109"/>
  <c r="E50" i="108"/>
  <c r="G55" i="108"/>
  <c r="E50" i="106"/>
  <c r="G55" i="106"/>
  <c r="E50" i="105"/>
  <c r="G55" i="105"/>
  <c r="E50" i="104"/>
  <c r="G55" i="104"/>
  <c r="G50" i="102"/>
  <c r="I55" i="102"/>
  <c r="E50" i="101"/>
  <c r="I50" i="107" l="1"/>
  <c r="I50" i="103"/>
  <c r="K55" i="103"/>
  <c r="I55" i="101"/>
  <c r="I50" i="101" s="1"/>
  <c r="G50" i="114"/>
  <c r="I55" i="114"/>
  <c r="G50" i="101"/>
  <c r="K55" i="101"/>
  <c r="M55" i="101" s="1"/>
  <c r="O55" i="101" s="1"/>
  <c r="G50" i="112"/>
  <c r="I55" i="112"/>
  <c r="G50" i="111"/>
  <c r="I55" i="111"/>
  <c r="G50" i="110"/>
  <c r="I55" i="110"/>
  <c r="G50" i="109"/>
  <c r="I55" i="109"/>
  <c r="G50" i="108"/>
  <c r="I55" i="108"/>
  <c r="K50" i="107"/>
  <c r="M55" i="107"/>
  <c r="O55" i="107" s="1"/>
  <c r="G50" i="106"/>
  <c r="I55" i="106"/>
  <c r="G50" i="105"/>
  <c r="I55" i="105"/>
  <c r="G50" i="104"/>
  <c r="I55" i="104"/>
  <c r="I50" i="102"/>
  <c r="K55" i="102"/>
  <c r="G21" i="101" l="1" a="1"/>
  <c r="G21" i="101" s="1"/>
  <c r="K50" i="103"/>
  <c r="M55" i="103"/>
  <c r="I50" i="114"/>
  <c r="K55" i="114"/>
  <c r="K50" i="101"/>
  <c r="I50" i="112"/>
  <c r="K55" i="112"/>
  <c r="I50" i="111"/>
  <c r="K55" i="111"/>
  <c r="I50" i="110"/>
  <c r="K55" i="110"/>
  <c r="I50" i="109"/>
  <c r="K55" i="109"/>
  <c r="I50" i="108"/>
  <c r="K55" i="108"/>
  <c r="M50" i="107"/>
  <c r="I50" i="106"/>
  <c r="K55" i="106"/>
  <c r="I50" i="105"/>
  <c r="K55" i="105"/>
  <c r="I50" i="104"/>
  <c r="K55" i="104"/>
  <c r="K50" i="102"/>
  <c r="M55" i="102"/>
  <c r="O55" i="102" s="1"/>
  <c r="G21" i="108" l="1" a="1"/>
  <c r="G21" i="108" s="1"/>
  <c r="G21" i="102" a="1"/>
  <c r="G21" i="102" s="1"/>
  <c r="O55" i="103"/>
  <c r="H21" i="103" s="1"/>
  <c r="M50" i="103"/>
  <c r="K50" i="114"/>
  <c r="M55" i="114"/>
  <c r="M50" i="101"/>
  <c r="H21" i="101"/>
  <c r="G23" i="101" s="1"/>
  <c r="K50" i="112"/>
  <c r="M55" i="112"/>
  <c r="O55" i="112" s="1"/>
  <c r="K50" i="111"/>
  <c r="M55" i="111"/>
  <c r="O55" i="111" s="1"/>
  <c r="K50" i="110"/>
  <c r="M55" i="110"/>
  <c r="O55" i="110" s="1"/>
  <c r="G21" i="110" s="1" a="1"/>
  <c r="G21" i="110" s="1"/>
  <c r="K50" i="109"/>
  <c r="M55" i="109"/>
  <c r="O55" i="109" s="1"/>
  <c r="K50" i="108"/>
  <c r="M55" i="108"/>
  <c r="O55" i="108" s="1"/>
  <c r="C67" i="107"/>
  <c r="O50" i="107"/>
  <c r="H21" i="107"/>
  <c r="G23" i="107" s="1"/>
  <c r="K50" i="106"/>
  <c r="M55" i="106"/>
  <c r="O55" i="106" s="1"/>
  <c r="K50" i="105"/>
  <c r="M55" i="105"/>
  <c r="O55" i="105" s="1"/>
  <c r="G21" i="105" s="1" a="1"/>
  <c r="G21" i="105" s="1"/>
  <c r="K50" i="104"/>
  <c r="M55" i="104"/>
  <c r="O55" i="104" s="1"/>
  <c r="G21" i="104" s="1" a="1"/>
  <c r="G21" i="104" s="1"/>
  <c r="M50" i="102"/>
  <c r="G21" i="103" l="1" a="1"/>
  <c r="G21" i="103" s="1"/>
  <c r="G23" i="103" s="1"/>
  <c r="G21" i="111" a="1"/>
  <c r="G21" i="111" s="1"/>
  <c r="O50" i="103"/>
  <c r="C67" i="103"/>
  <c r="E67" i="103" s="1"/>
  <c r="G67" i="103" s="1"/>
  <c r="I67" i="103" s="1"/>
  <c r="K67" i="103" s="1"/>
  <c r="M67" i="103" s="1"/>
  <c r="O67" i="103" s="1"/>
  <c r="C79" i="103" s="1"/>
  <c r="E79" i="103" s="1"/>
  <c r="G79" i="103" s="1"/>
  <c r="I79" i="103" s="1"/>
  <c r="K79" i="103" s="1"/>
  <c r="M79" i="103" s="1"/>
  <c r="O79" i="103" s="1"/>
  <c r="C91" i="103" s="1"/>
  <c r="M50" i="114"/>
  <c r="O55" i="114"/>
  <c r="G21" i="106" a="1"/>
  <c r="G21" i="106" s="1"/>
  <c r="O50" i="101"/>
  <c r="C67" i="101"/>
  <c r="E67" i="101" s="1"/>
  <c r="G67" i="101" s="1"/>
  <c r="M50" i="112"/>
  <c r="G21" i="112" a="1"/>
  <c r="G21" i="112" s="1"/>
  <c r="M50" i="111"/>
  <c r="M50" i="110"/>
  <c r="M50" i="109"/>
  <c r="G21" i="109" a="1"/>
  <c r="G21" i="109" s="1"/>
  <c r="M50" i="108"/>
  <c r="E67" i="107"/>
  <c r="G67" i="107" s="1"/>
  <c r="I67" i="107" s="1"/>
  <c r="K67" i="107" s="1"/>
  <c r="M67" i="107" s="1"/>
  <c r="O67" i="107" s="1"/>
  <c r="C79" i="107" s="1"/>
  <c r="M50" i="106"/>
  <c r="H21" i="106"/>
  <c r="M50" i="105"/>
  <c r="M50" i="104"/>
  <c r="O50" i="102"/>
  <c r="C67" i="102"/>
  <c r="H21" i="102"/>
  <c r="G23" i="102" s="1"/>
  <c r="H23" i="103" l="1"/>
  <c r="H21" i="114"/>
  <c r="G21" i="114" a="1"/>
  <c r="G21" i="114" s="1"/>
  <c r="C67" i="114"/>
  <c r="O50" i="114"/>
  <c r="G23" i="106"/>
  <c r="O50" i="112"/>
  <c r="C67" i="112"/>
  <c r="H21" i="112"/>
  <c r="G23" i="112" s="1"/>
  <c r="O50" i="111"/>
  <c r="C67" i="111"/>
  <c r="H21" i="111"/>
  <c r="G23" i="111" s="1"/>
  <c r="C67" i="110"/>
  <c r="O50" i="110"/>
  <c r="H21" i="110"/>
  <c r="G23" i="110" s="1"/>
  <c r="O50" i="109"/>
  <c r="C67" i="109"/>
  <c r="H21" i="109"/>
  <c r="G23" i="109" s="1"/>
  <c r="O50" i="108"/>
  <c r="C67" i="108"/>
  <c r="H21" i="108"/>
  <c r="G23" i="108" s="1"/>
  <c r="E79" i="107"/>
  <c r="G79" i="107" s="1"/>
  <c r="I79" i="107" s="1"/>
  <c r="K79" i="107" s="1"/>
  <c r="M79" i="107" s="1"/>
  <c r="O79" i="107" s="1"/>
  <c r="C91" i="107" s="1"/>
  <c r="H23" i="107"/>
  <c r="C67" i="106"/>
  <c r="O50" i="106"/>
  <c r="O50" i="105"/>
  <c r="C67" i="105"/>
  <c r="H21" i="105"/>
  <c r="G23" i="105" s="1"/>
  <c r="O50" i="104"/>
  <c r="C67" i="104"/>
  <c r="H21" i="104"/>
  <c r="G23" i="104" s="1"/>
  <c r="I23" i="103"/>
  <c r="E91" i="103"/>
  <c r="G91" i="103" s="1"/>
  <c r="I91" i="103" s="1"/>
  <c r="K91" i="103" s="1"/>
  <c r="M91" i="103" s="1"/>
  <c r="O91" i="103" s="1"/>
  <c r="C103" i="103" s="1"/>
  <c r="E67" i="102"/>
  <c r="G67" i="102" s="1"/>
  <c r="I67" i="102" s="1"/>
  <c r="K67" i="102" s="1"/>
  <c r="M67" i="102" s="1"/>
  <c r="O67" i="102" s="1"/>
  <c r="C79" i="102" s="1"/>
  <c r="I67" i="101"/>
  <c r="G23" i="114" l="1"/>
  <c r="E67" i="114"/>
  <c r="G67" i="114" s="1"/>
  <c r="I67" i="114" s="1"/>
  <c r="K67" i="114" s="1"/>
  <c r="M67" i="114" s="1"/>
  <c r="O67" i="114" s="1"/>
  <c r="C79" i="114" s="1"/>
  <c r="E67" i="112"/>
  <c r="G67" i="112" s="1"/>
  <c r="I67" i="112" s="1"/>
  <c r="K67" i="112" s="1"/>
  <c r="M67" i="112" s="1"/>
  <c r="O67" i="112" s="1"/>
  <c r="C79" i="112" s="1"/>
  <c r="E67" i="111"/>
  <c r="G67" i="111" s="1"/>
  <c r="I67" i="111" s="1"/>
  <c r="K67" i="111" s="1"/>
  <c r="M67" i="111" s="1"/>
  <c r="O67" i="111" s="1"/>
  <c r="C79" i="111" s="1"/>
  <c r="E67" i="110"/>
  <c r="G67" i="110" s="1"/>
  <c r="I67" i="110" s="1"/>
  <c r="K67" i="110" s="1"/>
  <c r="M67" i="110" s="1"/>
  <c r="O67" i="110" s="1"/>
  <c r="C79" i="110" s="1"/>
  <c r="E67" i="109"/>
  <c r="G67" i="109" s="1"/>
  <c r="I67" i="109" s="1"/>
  <c r="K67" i="109" s="1"/>
  <c r="M67" i="109" s="1"/>
  <c r="O67" i="109" s="1"/>
  <c r="C79" i="109" s="1"/>
  <c r="E67" i="108"/>
  <c r="G67" i="108" s="1"/>
  <c r="I67" i="108" s="1"/>
  <c r="K67" i="108" s="1"/>
  <c r="M67" i="108" s="1"/>
  <c r="O67" i="108" s="1"/>
  <c r="C79" i="108" s="1"/>
  <c r="I23" i="107"/>
  <c r="E91" i="107"/>
  <c r="G91" i="107" s="1"/>
  <c r="I91" i="107" s="1"/>
  <c r="K91" i="107" s="1"/>
  <c r="M91" i="107" s="1"/>
  <c r="O91" i="107" s="1"/>
  <c r="C103" i="107" s="1"/>
  <c r="E67" i="106"/>
  <c r="G67" i="106" s="1"/>
  <c r="I67" i="106" s="1"/>
  <c r="K67" i="106" s="1"/>
  <c r="M67" i="106" s="1"/>
  <c r="O67" i="106" s="1"/>
  <c r="C79" i="106" s="1"/>
  <c r="E67" i="105"/>
  <c r="G67" i="105" s="1"/>
  <c r="I67" i="105" s="1"/>
  <c r="K67" i="105" s="1"/>
  <c r="M67" i="105" s="1"/>
  <c r="O67" i="105" s="1"/>
  <c r="C79" i="105" s="1"/>
  <c r="E67" i="104"/>
  <c r="G67" i="104" s="1"/>
  <c r="I67" i="104" s="1"/>
  <c r="K67" i="104" s="1"/>
  <c r="M67" i="104" s="1"/>
  <c r="O67" i="104" s="1"/>
  <c r="C79" i="104" s="1"/>
  <c r="J23" i="103"/>
  <c r="E103" i="103"/>
  <c r="G103" i="103" s="1"/>
  <c r="I103" i="103" s="1"/>
  <c r="K103" i="103" s="1"/>
  <c r="M103" i="103" s="1"/>
  <c r="O103" i="103" s="1"/>
  <c r="C115" i="103" s="1"/>
  <c r="E115" i="103" s="1"/>
  <c r="G115" i="103" s="1"/>
  <c r="I115" i="103" s="1"/>
  <c r="K115" i="103" s="1"/>
  <c r="M115" i="103" s="1"/>
  <c r="O115" i="103" s="1"/>
  <c r="E79" i="102"/>
  <c r="G79" i="102" s="1"/>
  <c r="I79" i="102" s="1"/>
  <c r="K79" i="102" s="1"/>
  <c r="M79" i="102" s="1"/>
  <c r="O79" i="102" s="1"/>
  <c r="C91" i="102" s="1"/>
  <c r="H23" i="102"/>
  <c r="K67" i="101"/>
  <c r="E79" i="114" l="1"/>
  <c r="G79" i="114" s="1"/>
  <c r="I79" i="114" s="1"/>
  <c r="K79" i="114" s="1"/>
  <c r="M79" i="114" s="1"/>
  <c r="O79" i="114" s="1"/>
  <c r="C91" i="114" s="1"/>
  <c r="H23" i="114"/>
  <c r="H23" i="111"/>
  <c r="I21" i="103" a="1"/>
  <c r="I21" i="103" s="1"/>
  <c r="E79" i="112"/>
  <c r="G79" i="112" s="1"/>
  <c r="I79" i="112" s="1"/>
  <c r="K79" i="112" s="1"/>
  <c r="M79" i="112" s="1"/>
  <c r="O79" i="112" s="1"/>
  <c r="C91" i="112" s="1"/>
  <c r="H23" i="112"/>
  <c r="E79" i="111"/>
  <c r="G79" i="111" s="1"/>
  <c r="I79" i="111" s="1"/>
  <c r="K79" i="111" s="1"/>
  <c r="M79" i="111" s="1"/>
  <c r="O79" i="111" s="1"/>
  <c r="C91" i="111" s="1"/>
  <c r="H23" i="110"/>
  <c r="E79" i="110"/>
  <c r="G79" i="110" s="1"/>
  <c r="I79" i="110" s="1"/>
  <c r="K79" i="110" s="1"/>
  <c r="M79" i="110" s="1"/>
  <c r="O79" i="110" s="1"/>
  <c r="C91" i="110" s="1"/>
  <c r="E79" i="109"/>
  <c r="G79" i="109" s="1"/>
  <c r="I79" i="109" s="1"/>
  <c r="K79" i="109" s="1"/>
  <c r="M79" i="109" s="1"/>
  <c r="O79" i="109" s="1"/>
  <c r="C91" i="109" s="1"/>
  <c r="H23" i="109"/>
  <c r="E79" i="108"/>
  <c r="G79" i="108" s="1"/>
  <c r="I79" i="108" s="1"/>
  <c r="K79" i="108" s="1"/>
  <c r="M79" i="108" s="1"/>
  <c r="O79" i="108" s="1"/>
  <c r="C91" i="108" s="1"/>
  <c r="H23" i="108"/>
  <c r="E103" i="107"/>
  <c r="G103" i="107" s="1"/>
  <c r="I103" i="107" s="1"/>
  <c r="K103" i="107" s="1"/>
  <c r="M103" i="107" s="1"/>
  <c r="O103" i="107" s="1"/>
  <c r="C115" i="107" s="1"/>
  <c r="E115" i="107" s="1"/>
  <c r="G115" i="107" s="1"/>
  <c r="I115" i="107" s="1"/>
  <c r="K115" i="107" s="1"/>
  <c r="M115" i="107" s="1"/>
  <c r="O115" i="107" s="1"/>
  <c r="J23" i="107"/>
  <c r="E79" i="106"/>
  <c r="G79" i="106" s="1"/>
  <c r="I79" i="106" s="1"/>
  <c r="K79" i="106" s="1"/>
  <c r="M79" i="106" s="1"/>
  <c r="O79" i="106" s="1"/>
  <c r="C91" i="106" s="1"/>
  <c r="H23" i="106"/>
  <c r="E79" i="105"/>
  <c r="G79" i="105" s="1"/>
  <c r="I79" i="105" s="1"/>
  <c r="K79" i="105" s="1"/>
  <c r="M79" i="105" s="1"/>
  <c r="O79" i="105" s="1"/>
  <c r="C91" i="105" s="1"/>
  <c r="H23" i="105"/>
  <c r="E79" i="104"/>
  <c r="G79" i="104" s="1"/>
  <c r="I79" i="104" s="1"/>
  <c r="K79" i="104" s="1"/>
  <c r="M79" i="104" s="1"/>
  <c r="O79" i="104" s="1"/>
  <c r="C91" i="104" s="1"/>
  <c r="H23" i="104"/>
  <c r="J21" i="103"/>
  <c r="E91" i="102"/>
  <c r="G91" i="102" s="1"/>
  <c r="I91" i="102" s="1"/>
  <c r="K91" i="102" s="1"/>
  <c r="M91" i="102" s="1"/>
  <c r="O91" i="102" s="1"/>
  <c r="C103" i="102" s="1"/>
  <c r="I23" i="102"/>
  <c r="M67" i="101"/>
  <c r="I23" i="104" l="1"/>
  <c r="I23" i="114"/>
  <c r="E91" i="114"/>
  <c r="G91" i="114" s="1"/>
  <c r="I91" i="114" s="1"/>
  <c r="K91" i="114" s="1"/>
  <c r="M91" i="114" s="1"/>
  <c r="O91" i="114" s="1"/>
  <c r="C103" i="114" s="1"/>
  <c r="I23" i="108"/>
  <c r="I21" i="107" a="1"/>
  <c r="I21" i="107" s="1"/>
  <c r="K23" i="103"/>
  <c r="I23" i="112"/>
  <c r="E91" i="112"/>
  <c r="G91" i="112" s="1"/>
  <c r="I91" i="112" s="1"/>
  <c r="K91" i="112" s="1"/>
  <c r="M91" i="112" s="1"/>
  <c r="O91" i="112" s="1"/>
  <c r="C103" i="112" s="1"/>
  <c r="E103" i="112" s="1"/>
  <c r="I23" i="111"/>
  <c r="E91" i="111"/>
  <c r="G91" i="111" s="1"/>
  <c r="I91" i="111" s="1"/>
  <c r="K91" i="111" s="1"/>
  <c r="M91" i="111" s="1"/>
  <c r="O91" i="111" s="1"/>
  <c r="C103" i="111" s="1"/>
  <c r="I23" i="110"/>
  <c r="E91" i="110"/>
  <c r="G91" i="110" s="1"/>
  <c r="I91" i="110" s="1"/>
  <c r="K91" i="110" s="1"/>
  <c r="M91" i="110" s="1"/>
  <c r="O91" i="110" s="1"/>
  <c r="C103" i="110" s="1"/>
  <c r="I23" i="109"/>
  <c r="E91" i="109"/>
  <c r="G91" i="109" s="1"/>
  <c r="I91" i="109" s="1"/>
  <c r="K91" i="109" s="1"/>
  <c r="M91" i="109" s="1"/>
  <c r="O91" i="109" s="1"/>
  <c r="C103" i="109" s="1"/>
  <c r="E91" i="108"/>
  <c r="G91" i="108" s="1"/>
  <c r="I91" i="108" s="1"/>
  <c r="K91" i="108" s="1"/>
  <c r="M91" i="108" s="1"/>
  <c r="O91" i="108" s="1"/>
  <c r="C103" i="108" s="1"/>
  <c r="J21" i="107"/>
  <c r="I23" i="106"/>
  <c r="E91" i="106"/>
  <c r="G91" i="106" s="1"/>
  <c r="I91" i="106" s="1"/>
  <c r="K91" i="106" s="1"/>
  <c r="M91" i="106" s="1"/>
  <c r="O91" i="106" s="1"/>
  <c r="C103" i="106" s="1"/>
  <c r="I23" i="105"/>
  <c r="E91" i="105"/>
  <c r="G91" i="105" s="1"/>
  <c r="I91" i="105" s="1"/>
  <c r="K91" i="105" s="1"/>
  <c r="M91" i="105" s="1"/>
  <c r="O91" i="105" s="1"/>
  <c r="C103" i="105" s="1"/>
  <c r="E91" i="104"/>
  <c r="G91" i="104" s="1"/>
  <c r="I91" i="104" s="1"/>
  <c r="K91" i="104" s="1"/>
  <c r="M91" i="104" s="1"/>
  <c r="O91" i="104" s="1"/>
  <c r="C103" i="104" s="1"/>
  <c r="L21" i="103"/>
  <c r="K21" i="103" a="1"/>
  <c r="K21" i="103" s="1"/>
  <c r="L23" i="103" s="1"/>
  <c r="E103" i="102"/>
  <c r="G103" i="102" s="1"/>
  <c r="I103" i="102" s="1"/>
  <c r="K103" i="102" s="1"/>
  <c r="M103" i="102" s="1"/>
  <c r="O103" i="102" s="1"/>
  <c r="C115" i="102" s="1"/>
  <c r="E115" i="102" s="1"/>
  <c r="G115" i="102" s="1"/>
  <c r="I115" i="102" s="1"/>
  <c r="K115" i="102" s="1"/>
  <c r="M115" i="102" s="1"/>
  <c r="O115" i="102" s="1"/>
  <c r="J23" i="102"/>
  <c r="O67" i="101"/>
  <c r="E103" i="114" l="1"/>
  <c r="G103" i="114" s="1"/>
  <c r="I103" i="114" s="1"/>
  <c r="K103" i="114" s="1"/>
  <c r="M103" i="114" s="1"/>
  <c r="O103" i="114" s="1"/>
  <c r="C115" i="114" s="1"/>
  <c r="J23" i="114"/>
  <c r="K23" i="107"/>
  <c r="J23" i="106"/>
  <c r="I21" i="102" a="1"/>
  <c r="I21" i="102" s="1"/>
  <c r="G103" i="112"/>
  <c r="I103" i="112" s="1"/>
  <c r="K103" i="112" s="1"/>
  <c r="M103" i="112" s="1"/>
  <c r="O103" i="112" s="1"/>
  <c r="C115" i="112" s="1"/>
  <c r="E115" i="112" s="1"/>
  <c r="G115" i="112" s="1"/>
  <c r="I115" i="112" s="1"/>
  <c r="K115" i="112" s="1"/>
  <c r="M115" i="112" s="1"/>
  <c r="O115" i="112" s="1"/>
  <c r="J23" i="112"/>
  <c r="E103" i="111"/>
  <c r="G103" i="111" s="1"/>
  <c r="I103" i="111" s="1"/>
  <c r="K103" i="111" s="1"/>
  <c r="M103" i="111" s="1"/>
  <c r="O103" i="111" s="1"/>
  <c r="C115" i="111" s="1"/>
  <c r="E115" i="111" s="1"/>
  <c r="G115" i="111" s="1"/>
  <c r="I115" i="111" s="1"/>
  <c r="K115" i="111" s="1"/>
  <c r="M115" i="111" s="1"/>
  <c r="O115" i="111" s="1"/>
  <c r="J23" i="111"/>
  <c r="E103" i="110"/>
  <c r="G103" i="110" s="1"/>
  <c r="I103" i="110" s="1"/>
  <c r="K103" i="110" s="1"/>
  <c r="M103" i="110" s="1"/>
  <c r="O103" i="110" s="1"/>
  <c r="C115" i="110" s="1"/>
  <c r="E115" i="110" s="1"/>
  <c r="G115" i="110" s="1"/>
  <c r="I115" i="110" s="1"/>
  <c r="K115" i="110" s="1"/>
  <c r="M115" i="110" s="1"/>
  <c r="O115" i="110" s="1"/>
  <c r="J23" i="110"/>
  <c r="J23" i="109"/>
  <c r="E103" i="109"/>
  <c r="G103" i="109" s="1"/>
  <c r="I103" i="109" s="1"/>
  <c r="K103" i="109" s="1"/>
  <c r="M103" i="109" s="1"/>
  <c r="O103" i="109" s="1"/>
  <c r="C115" i="109" s="1"/>
  <c r="E115" i="109" s="1"/>
  <c r="G115" i="109" s="1"/>
  <c r="I115" i="109" s="1"/>
  <c r="K115" i="109" s="1"/>
  <c r="M115" i="109" s="1"/>
  <c r="O115" i="109" s="1"/>
  <c r="E103" i="108"/>
  <c r="G103" i="108" s="1"/>
  <c r="I103" i="108" s="1"/>
  <c r="K103" i="108" s="1"/>
  <c r="M103" i="108" s="1"/>
  <c r="O103" i="108" s="1"/>
  <c r="C115" i="108" s="1"/>
  <c r="E115" i="108" s="1"/>
  <c r="G115" i="108" s="1"/>
  <c r="I115" i="108" s="1"/>
  <c r="K115" i="108" s="1"/>
  <c r="M115" i="108" s="1"/>
  <c r="O115" i="108" s="1"/>
  <c r="J23" i="108"/>
  <c r="K21" i="107" a="1"/>
  <c r="K21" i="107" s="1"/>
  <c r="L23" i="107" s="1"/>
  <c r="L21" i="107"/>
  <c r="E103" i="106"/>
  <c r="G103" i="106" s="1"/>
  <c r="I103" i="106" s="1"/>
  <c r="K103" i="106" s="1"/>
  <c r="M103" i="106" s="1"/>
  <c r="O103" i="106" s="1"/>
  <c r="C115" i="106" s="1"/>
  <c r="E115" i="106" s="1"/>
  <c r="G115" i="106" s="1"/>
  <c r="I115" i="106" s="1"/>
  <c r="K115" i="106" s="1"/>
  <c r="M115" i="106" s="1"/>
  <c r="O115" i="106" s="1"/>
  <c r="E103" i="105"/>
  <c r="G103" i="105" s="1"/>
  <c r="I103" i="105" s="1"/>
  <c r="K103" i="105" s="1"/>
  <c r="M103" i="105" s="1"/>
  <c r="O103" i="105" s="1"/>
  <c r="C115" i="105" s="1"/>
  <c r="E115" i="105" s="1"/>
  <c r="G115" i="105" s="1"/>
  <c r="I115" i="105" s="1"/>
  <c r="K115" i="105" s="1"/>
  <c r="M115" i="105" s="1"/>
  <c r="O115" i="105" s="1"/>
  <c r="J23" i="105"/>
  <c r="E103" i="104"/>
  <c r="G103" i="104" s="1"/>
  <c r="I103" i="104" s="1"/>
  <c r="K103" i="104" s="1"/>
  <c r="M103" i="104" s="1"/>
  <c r="O103" i="104" s="1"/>
  <c r="C115" i="104" s="1"/>
  <c r="E115" i="104" s="1"/>
  <c r="G115" i="104" s="1"/>
  <c r="I115" i="104" s="1"/>
  <c r="K115" i="104" s="1"/>
  <c r="M115" i="104" s="1"/>
  <c r="O115" i="104" s="1"/>
  <c r="J23" i="104"/>
  <c r="J21" i="102"/>
  <c r="C79" i="101"/>
  <c r="H23" i="101"/>
  <c r="I21" i="114" l="1" a="1"/>
  <c r="I21" i="114" s="1"/>
  <c r="E115" i="114"/>
  <c r="G115" i="114" s="1"/>
  <c r="I115" i="114" s="1"/>
  <c r="K115" i="114" s="1"/>
  <c r="M115" i="114" s="1"/>
  <c r="O115" i="114" s="1"/>
  <c r="J21" i="114"/>
  <c r="I21" i="112" a="1"/>
  <c r="I21" i="112" s="1"/>
  <c r="I21" i="111" a="1"/>
  <c r="I21" i="111" s="1"/>
  <c r="I21" i="110" a="1"/>
  <c r="I21" i="110" s="1"/>
  <c r="I21" i="109" a="1"/>
  <c r="I21" i="109" s="1"/>
  <c r="I21" i="108" a="1"/>
  <c r="I21" i="108" s="1"/>
  <c r="I21" i="106" a="1"/>
  <c r="I21" i="106" s="1"/>
  <c r="I21" i="105" a="1"/>
  <c r="I21" i="105" s="1"/>
  <c r="I21" i="104" a="1"/>
  <c r="I21" i="104" s="1"/>
  <c r="K23" i="102"/>
  <c r="J21" i="112"/>
  <c r="J21" i="111"/>
  <c r="J21" i="110"/>
  <c r="J21" i="109"/>
  <c r="J21" i="108"/>
  <c r="J21" i="106"/>
  <c r="J21" i="105"/>
  <c r="J21" i="104"/>
  <c r="K21" i="102" a="1"/>
  <c r="K21" i="102" s="1"/>
  <c r="L23" i="102" s="1"/>
  <c r="L21" i="102"/>
  <c r="E79" i="101"/>
  <c r="K23" i="114" l="1"/>
  <c r="K23" i="109"/>
  <c r="L21" i="114"/>
  <c r="K21" i="114" a="1"/>
  <c r="K21" i="114" s="1"/>
  <c r="L23" i="114" s="1"/>
  <c r="K23" i="112"/>
  <c r="K23" i="111"/>
  <c r="K23" i="110"/>
  <c r="K23" i="108"/>
  <c r="K23" i="106"/>
  <c r="K23" i="105"/>
  <c r="K23" i="104"/>
  <c r="L21" i="104"/>
  <c r="K21" i="112" a="1"/>
  <c r="K21" i="112" s="1"/>
  <c r="L21" i="112"/>
  <c r="K21" i="111" a="1"/>
  <c r="K21" i="111" s="1"/>
  <c r="L23" i="111" s="1"/>
  <c r="L21" i="111"/>
  <c r="L21" i="110"/>
  <c r="K21" i="110" a="1"/>
  <c r="K21" i="110" s="1"/>
  <c r="L23" i="110" s="1"/>
  <c r="K21" i="109" a="1"/>
  <c r="K21" i="109" s="1"/>
  <c r="L23" i="109" s="1"/>
  <c r="L21" i="109"/>
  <c r="L21" i="108"/>
  <c r="K21" i="108" a="1"/>
  <c r="K21" i="108" s="1"/>
  <c r="L23" i="108" s="1"/>
  <c r="L21" i="106"/>
  <c r="K21" i="106" a="1"/>
  <c r="K21" i="106" s="1"/>
  <c r="L23" i="106" s="1"/>
  <c r="K21" i="105" a="1"/>
  <c r="K21" i="105" s="1"/>
  <c r="L23" i="105" s="1"/>
  <c r="L21" i="105"/>
  <c r="K21" i="104" a="1"/>
  <c r="K21" i="104" s="1"/>
  <c r="L23" i="104" s="1"/>
  <c r="G79" i="101"/>
  <c r="L23" i="112" l="1"/>
  <c r="I79" i="101"/>
  <c r="K79" i="101" l="1"/>
  <c r="M79" i="101" l="1"/>
  <c r="O79" i="101" l="1"/>
  <c r="C91" i="101" l="1"/>
  <c r="I23" i="101"/>
  <c r="E91" i="101" l="1"/>
  <c r="G91" i="101" l="1"/>
  <c r="I91" i="101" l="1"/>
  <c r="K91" i="101" l="1"/>
  <c r="M91" i="101" l="1"/>
  <c r="O91" i="101" l="1"/>
  <c r="C103" i="101" s="1"/>
  <c r="E103" i="101" l="1"/>
  <c r="G103" i="101" s="1"/>
  <c r="I103" i="101" s="1"/>
  <c r="K103" i="101" s="1"/>
  <c r="M103" i="101" s="1"/>
  <c r="O103" i="101" s="1"/>
  <c r="C115" i="101" s="1"/>
  <c r="J23" i="101"/>
  <c r="I21" i="101" l="1" a="1"/>
  <c r="I21" i="101" s="1"/>
  <c r="E115" i="101"/>
  <c r="G115" i="101" s="1"/>
  <c r="I115" i="101" s="1"/>
  <c r="K115" i="101" s="1"/>
  <c r="M115" i="101" s="1"/>
  <c r="O115" i="101" s="1"/>
  <c r="L21" i="101" l="1"/>
  <c r="J21" i="101"/>
  <c r="K23" i="101" s="1"/>
  <c r="K21" i="101" l="1" a="1"/>
  <c r="K21" i="101" s="1"/>
  <c r="L23" i="101" s="1"/>
  <c r="N37" i="86" l="1"/>
  <c r="M37" i="86"/>
  <c r="K37" i="86"/>
  <c r="J37" i="86"/>
  <c r="H37" i="86"/>
  <c r="G37" i="86"/>
  <c r="E37" i="86"/>
  <c r="D37" i="86"/>
  <c r="N31" i="86"/>
  <c r="M31" i="86"/>
  <c r="K31" i="86"/>
  <c r="J31" i="86"/>
  <c r="H31" i="86"/>
  <c r="G31" i="86"/>
  <c r="E31" i="86"/>
  <c r="P26" i="86" s="1"/>
  <c r="D31" i="86"/>
  <c r="N77" i="49"/>
  <c r="M77" i="49"/>
  <c r="K77" i="49"/>
  <c r="J77" i="49"/>
  <c r="H77" i="49"/>
  <c r="G77" i="49"/>
  <c r="E77" i="49"/>
  <c r="P72" i="49" s="1"/>
  <c r="D77" i="49"/>
  <c r="N71" i="49"/>
  <c r="M71" i="49"/>
  <c r="K71" i="49"/>
  <c r="J71" i="49"/>
  <c r="H71" i="49"/>
  <c r="G71" i="49"/>
  <c r="E71" i="49"/>
  <c r="D71" i="49"/>
  <c r="N65" i="49"/>
  <c r="M65" i="49"/>
  <c r="K65" i="49"/>
  <c r="J65" i="49"/>
  <c r="H65" i="49"/>
  <c r="G65" i="49"/>
  <c r="E65" i="49"/>
  <c r="D65" i="49"/>
  <c r="N59" i="49"/>
  <c r="M59" i="49"/>
  <c r="K59" i="49"/>
  <c r="J59" i="49"/>
  <c r="H59" i="49"/>
  <c r="G59" i="49"/>
  <c r="E59" i="49"/>
  <c r="D59" i="49"/>
  <c r="O54" i="49" s="1"/>
  <c r="N53" i="49"/>
  <c r="M53" i="49"/>
  <c r="K53" i="49"/>
  <c r="J53" i="49"/>
  <c r="H53" i="49"/>
  <c r="G53" i="49"/>
  <c r="E53" i="49"/>
  <c r="D53" i="49"/>
  <c r="N47" i="49"/>
  <c r="M47" i="49"/>
  <c r="K47" i="49"/>
  <c r="J47" i="49"/>
  <c r="H47" i="49"/>
  <c r="G47" i="49"/>
  <c r="E47" i="49"/>
  <c r="D47" i="49"/>
  <c r="N41" i="49"/>
  <c r="M41" i="49"/>
  <c r="K41" i="49"/>
  <c r="J41" i="49"/>
  <c r="H41" i="49"/>
  <c r="G41" i="49"/>
  <c r="E41" i="49"/>
  <c r="D41" i="49"/>
  <c r="N35" i="49"/>
  <c r="M35" i="49"/>
  <c r="K35" i="49"/>
  <c r="J35" i="49"/>
  <c r="H35" i="49"/>
  <c r="G35" i="49"/>
  <c r="E35" i="49"/>
  <c r="P30" i="49" s="1"/>
  <c r="D35" i="49"/>
  <c r="O30" i="49" s="1"/>
  <c r="N29" i="49"/>
  <c r="M29" i="49"/>
  <c r="K29" i="49"/>
  <c r="J29" i="49"/>
  <c r="H29" i="49"/>
  <c r="G29" i="49"/>
  <c r="E29" i="49"/>
  <c r="D29" i="49"/>
  <c r="N23" i="49"/>
  <c r="M23" i="49"/>
  <c r="K23" i="49"/>
  <c r="J23" i="49"/>
  <c r="H23" i="49"/>
  <c r="G23" i="49"/>
  <c r="E23" i="49"/>
  <c r="P18" i="49" s="1"/>
  <c r="D23" i="49"/>
  <c r="O18" i="49" s="1"/>
  <c r="N17" i="49"/>
  <c r="M17" i="49"/>
  <c r="K17" i="49"/>
  <c r="J17" i="49"/>
  <c r="H17" i="49"/>
  <c r="G17" i="49"/>
  <c r="E17" i="49"/>
  <c r="P12" i="49" s="1"/>
  <c r="D17" i="49"/>
  <c r="O12" i="49" s="1"/>
  <c r="N11" i="49"/>
  <c r="N3" i="49" s="1"/>
  <c r="M11" i="49"/>
  <c r="M3" i="49" s="1"/>
  <c r="K11" i="49"/>
  <c r="K3" i="49" s="1"/>
  <c r="J11" i="49"/>
  <c r="J3" i="49" s="1"/>
  <c r="H11" i="49"/>
  <c r="H3" i="49" s="1"/>
  <c r="G11" i="49"/>
  <c r="G3" i="49" s="1"/>
  <c r="E11" i="49"/>
  <c r="D11" i="49"/>
  <c r="O60" i="49" l="1"/>
  <c r="O72" i="49"/>
  <c r="O6" i="49"/>
  <c r="D3" i="49"/>
  <c r="P6" i="49"/>
  <c r="E3" i="49"/>
  <c r="H50" i="21"/>
  <c r="H51" i="21" s="1"/>
  <c r="P60" i="49"/>
  <c r="O26" i="86"/>
  <c r="O32" i="86"/>
  <c r="P32" i="86"/>
  <c r="P66" i="49"/>
  <c r="P54" i="49"/>
  <c r="O42" i="49"/>
  <c r="C44" i="101"/>
  <c r="B33" i="101" s="1"/>
  <c r="O66" i="49"/>
  <c r="P36" i="49"/>
  <c r="O24" i="49"/>
  <c r="P24" i="49"/>
  <c r="O36" i="49"/>
  <c r="O48" i="49"/>
  <c r="P42" i="49"/>
  <c r="P48" i="49"/>
  <c r="P3" i="49" l="1"/>
  <c r="O3" i="49"/>
  <c r="O50" i="21"/>
  <c r="O51" i="21" s="1"/>
  <c r="N50" i="21"/>
  <c r="N51" i="21" s="1"/>
  <c r="M50" i="21"/>
  <c r="M51" i="21" s="1"/>
  <c r="L50" i="21"/>
  <c r="L51" i="21" s="1"/>
  <c r="K50" i="21"/>
  <c r="K51" i="21" s="1"/>
  <c r="J50" i="21"/>
  <c r="J51" i="21" s="1"/>
  <c r="I50" i="21"/>
  <c r="I51" i="21" s="1"/>
  <c r="G50" i="21"/>
  <c r="G51" i="21" s="1"/>
  <c r="F50" i="21"/>
  <c r="F51" i="21" s="1"/>
  <c r="E50" i="21"/>
  <c r="E51" i="21" s="1"/>
  <c r="P23" i="86"/>
  <c r="D50" i="21"/>
  <c r="P50" i="21" s="1"/>
  <c r="O23" i="86" l="1"/>
  <c r="D62" i="21" l="1"/>
  <c r="E62" i="21"/>
  <c r="P5" i="21"/>
  <c r="O62" i="21" l="1"/>
  <c r="G62" i="21"/>
  <c r="G63" i="21" s="1"/>
  <c r="N62" i="21" l="1"/>
  <c r="N63" i="21" s="1"/>
  <c r="L62" i="21"/>
  <c r="J62" i="21"/>
  <c r="M62" i="21"/>
  <c r="F62" i="21"/>
  <c r="P48" i="21" l="1"/>
  <c r="P42" i="21"/>
  <c r="P22" i="21"/>
  <c r="D49" i="21" l="1"/>
  <c r="C53" i="21"/>
  <c r="C54" i="21"/>
  <c r="C55" i="21"/>
  <c r="C56" i="21"/>
  <c r="C57" i="21"/>
  <c r="C58" i="21"/>
  <c r="C59" i="21"/>
  <c r="C60" i="21"/>
  <c r="C61" i="21"/>
  <c r="C52" i="21"/>
  <c r="C40" i="21"/>
  <c r="C41" i="21"/>
  <c r="C42" i="21"/>
  <c r="C43" i="21"/>
  <c r="C44" i="21"/>
  <c r="C45" i="21"/>
  <c r="C46" i="21"/>
  <c r="C47" i="21"/>
  <c r="C48" i="21"/>
  <c r="C39" i="21"/>
  <c r="C28" i="21"/>
  <c r="C29" i="21"/>
  <c r="C30" i="21"/>
  <c r="C31" i="21"/>
  <c r="C32" i="21"/>
  <c r="C33" i="21"/>
  <c r="C34" i="21"/>
  <c r="C35" i="21"/>
  <c r="C36" i="21"/>
  <c r="C27" i="21"/>
  <c r="P36" i="21" l="1"/>
  <c r="P35" i="21"/>
  <c r="P34" i="21"/>
  <c r="P33" i="21"/>
  <c r="P32" i="21"/>
  <c r="P31" i="21"/>
  <c r="P30" i="21"/>
  <c r="P29" i="21"/>
  <c r="P28" i="21"/>
  <c r="D37" i="21"/>
  <c r="I63" i="21" l="1"/>
  <c r="I64" i="21" s="1"/>
  <c r="H63" i="21"/>
  <c r="H64" i="21" s="1"/>
  <c r="F63" i="21"/>
  <c r="F64" i="21" s="1"/>
  <c r="M63" i="21"/>
  <c r="M64" i="21" s="1"/>
  <c r="N64" i="21"/>
  <c r="J63" i="21"/>
  <c r="J64" i="21" s="1"/>
  <c r="G64" i="21"/>
  <c r="L63" i="21"/>
  <c r="L64" i="21" s="1"/>
  <c r="E63" i="21"/>
  <c r="E64" i="21" s="1"/>
  <c r="O63" i="21"/>
  <c r="O64" i="21" s="1"/>
  <c r="K63" i="21"/>
  <c r="K64" i="21" s="1"/>
  <c r="P27" i="21"/>
  <c r="P37" i="21" s="1"/>
  <c r="C17" i="21" l="1"/>
  <c r="C18" i="21"/>
  <c r="C19" i="21"/>
  <c r="C20" i="21"/>
  <c r="C21" i="21"/>
  <c r="C22" i="21"/>
  <c r="C23" i="21"/>
  <c r="C24" i="21"/>
  <c r="C25" i="21"/>
  <c r="C16" i="21"/>
  <c r="D51" i="21" l="1"/>
  <c r="D63" i="21" s="1"/>
  <c r="P19" i="21"/>
  <c r="P20" i="21"/>
  <c r="P18" i="21"/>
  <c r="P24" i="21"/>
  <c r="P16" i="21"/>
  <c r="P25" i="21"/>
  <c r="P17" i="21"/>
  <c r="P21" i="21"/>
  <c r="P23" i="21"/>
  <c r="P26" i="21" l="1"/>
  <c r="C7" i="21"/>
  <c r="C8" i="21"/>
  <c r="P8" i="21" l="1"/>
  <c r="P7" i="21"/>
  <c r="D15" i="21" l="1"/>
  <c r="D64" i="21" s="1"/>
  <c r="P9" i="21" l="1"/>
  <c r="P10" i="21"/>
  <c r="P11" i="21"/>
  <c r="P12" i="21"/>
  <c r="P13" i="21"/>
  <c r="P14" i="21"/>
  <c r="P6" i="21"/>
  <c r="P15" i="21" l="1"/>
  <c r="P39" i="21"/>
  <c r="C9" i="21" l="1"/>
  <c r="C10" i="21"/>
  <c r="C11" i="21"/>
  <c r="C12" i="21"/>
  <c r="C13" i="21"/>
  <c r="C14" i="21"/>
  <c r="P53" i="21" l="1"/>
  <c r="P45" i="21"/>
  <c r="P52" i="21"/>
  <c r="P54" i="21"/>
  <c r="P44" i="21"/>
  <c r="P59" i="21"/>
  <c r="P46" i="21"/>
  <c r="P47" i="21"/>
  <c r="P41" i="21"/>
  <c r="P55" i="21"/>
  <c r="P56" i="21"/>
  <c r="P43" i="21"/>
  <c r="P57" i="21"/>
  <c r="P60" i="21"/>
  <c r="P61" i="21"/>
  <c r="P40" i="21"/>
  <c r="P58" i="21"/>
  <c r="C6" i="21"/>
  <c r="C5" i="21"/>
  <c r="P62" i="21" l="1"/>
  <c r="P49" i="21"/>
  <c r="P51" i="21" s="1"/>
  <c r="P63" i="21" l="1"/>
  <c r="P64"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<sst xmlns="http://schemas.openxmlformats.org/spreadsheetml/2006/main" count="1240" uniqueCount="178">
  <si>
    <t>設定シート</t>
    <rPh sb="0" eb="2">
      <t>セッテイ</t>
    </rPh>
    <phoneticPr fontId="1"/>
  </si>
  <si>
    <t>収入</t>
    <rPh sb="0" eb="2">
      <t>シュウニュウ</t>
    </rPh>
    <phoneticPr fontId="1"/>
  </si>
  <si>
    <t>社会保険・税金</t>
    <rPh sb="0" eb="2">
      <t>シャカイ</t>
    </rPh>
    <rPh sb="2" eb="4">
      <t>ホケン</t>
    </rPh>
    <rPh sb="5" eb="7">
      <t>ゼイキン</t>
    </rPh>
    <phoneticPr fontId="1"/>
  </si>
  <si>
    <t>貯蓄</t>
    <rPh sb="0" eb="2">
      <t>チョチク</t>
    </rPh>
    <phoneticPr fontId="1"/>
  </si>
  <si>
    <t>固定費</t>
    <rPh sb="0" eb="3">
      <t>コテイヒ</t>
    </rPh>
    <phoneticPr fontId="1"/>
  </si>
  <si>
    <t>変動費</t>
    <rPh sb="0" eb="2">
      <t>ヘンドウ</t>
    </rPh>
    <rPh sb="2" eb="3">
      <t>ヒ</t>
    </rPh>
    <phoneticPr fontId="1"/>
  </si>
  <si>
    <t>開始日</t>
    <rPh sb="0" eb="2">
      <t>カイシ</t>
    </rPh>
    <rPh sb="2" eb="3">
      <t>ヒ</t>
    </rPh>
    <phoneticPr fontId="1"/>
  </si>
  <si>
    <t>夫</t>
    <rPh sb="0" eb="1">
      <t>オット</t>
    </rPh>
    <phoneticPr fontId="1"/>
  </si>
  <si>
    <t>所得税</t>
    <rPh sb="0" eb="3">
      <t>ショトクゼイ</t>
    </rPh>
    <phoneticPr fontId="1"/>
  </si>
  <si>
    <t>こども貯金</t>
    <rPh sb="3" eb="5">
      <t>チョキン</t>
    </rPh>
    <phoneticPr fontId="1"/>
  </si>
  <si>
    <t>住居費</t>
    <phoneticPr fontId="1"/>
  </si>
  <si>
    <t>食費</t>
    <rPh sb="0" eb="2">
      <t>ショクヒ</t>
    </rPh>
    <phoneticPr fontId="1"/>
  </si>
  <si>
    <t>日始まり</t>
    <rPh sb="0" eb="1">
      <t>ニチ</t>
    </rPh>
    <rPh sb="1" eb="2">
      <t>ハジ</t>
    </rPh>
    <phoneticPr fontId="1"/>
  </si>
  <si>
    <t>妻パート</t>
    <rPh sb="0" eb="1">
      <t>ツマ</t>
    </rPh>
    <phoneticPr fontId="1"/>
  </si>
  <si>
    <t>住民税</t>
    <rPh sb="0" eb="3">
      <t>ジュウミンゼイ</t>
    </rPh>
    <phoneticPr fontId="1"/>
  </si>
  <si>
    <t>iDeco</t>
    <phoneticPr fontId="1"/>
  </si>
  <si>
    <t>水道</t>
    <rPh sb="0" eb="2">
      <t>スイドウ</t>
    </rPh>
    <phoneticPr fontId="1"/>
  </si>
  <si>
    <t>外食費</t>
    <rPh sb="0" eb="3">
      <t>ガイショクヒ</t>
    </rPh>
    <phoneticPr fontId="1"/>
  </si>
  <si>
    <t>ボーナス</t>
    <phoneticPr fontId="1"/>
  </si>
  <si>
    <t>健康保険</t>
    <rPh sb="0" eb="2">
      <t>ケンコウ</t>
    </rPh>
    <rPh sb="2" eb="4">
      <t>ホケン</t>
    </rPh>
    <phoneticPr fontId="1"/>
  </si>
  <si>
    <t>ガス</t>
    <phoneticPr fontId="1"/>
  </si>
  <si>
    <t>日用品</t>
    <rPh sb="0" eb="3">
      <t>ニチヨウヒン</t>
    </rPh>
    <phoneticPr fontId="1"/>
  </si>
  <si>
    <t>児童手当</t>
    <rPh sb="0" eb="4">
      <t>ジドウテアテ</t>
    </rPh>
    <phoneticPr fontId="1"/>
  </si>
  <si>
    <t>介護保険</t>
    <rPh sb="0" eb="2">
      <t>カイゴ</t>
    </rPh>
    <rPh sb="2" eb="4">
      <t>ホケン</t>
    </rPh>
    <phoneticPr fontId="1"/>
  </si>
  <si>
    <t>電気</t>
    <rPh sb="0" eb="2">
      <t>デンキ</t>
    </rPh>
    <phoneticPr fontId="1"/>
  </si>
  <si>
    <t>娯楽費</t>
    <rPh sb="0" eb="3">
      <t>ゴラクヒ</t>
    </rPh>
    <phoneticPr fontId="1"/>
  </si>
  <si>
    <t>厚生年金</t>
    <rPh sb="0" eb="2">
      <t>コウセイ</t>
    </rPh>
    <rPh sb="2" eb="4">
      <t>ネンキン</t>
    </rPh>
    <phoneticPr fontId="1"/>
  </si>
  <si>
    <t>車費</t>
    <rPh sb="0" eb="1">
      <t>クルマ</t>
    </rPh>
    <rPh sb="1" eb="2">
      <t>ヒ</t>
    </rPh>
    <phoneticPr fontId="1"/>
  </si>
  <si>
    <t>美容費</t>
    <rPh sb="0" eb="3">
      <t>ビヨウヒ</t>
    </rPh>
    <phoneticPr fontId="1"/>
  </si>
  <si>
    <t>教育費</t>
    <rPh sb="0" eb="3">
      <t>キョウイクヒ</t>
    </rPh>
    <phoneticPr fontId="1"/>
  </si>
  <si>
    <t>交際費</t>
    <rPh sb="0" eb="3">
      <t>コウサイヒ</t>
    </rPh>
    <phoneticPr fontId="1"/>
  </si>
  <si>
    <t>通信費</t>
    <rPh sb="0" eb="3">
      <t>ツウシンヒ</t>
    </rPh>
    <phoneticPr fontId="1"/>
  </si>
  <si>
    <t>その他</t>
    <rPh sb="2" eb="3">
      <t>タ</t>
    </rPh>
    <phoneticPr fontId="1"/>
  </si>
  <si>
    <t>設定で項目の内容を記入します。</t>
    <rPh sb="0" eb="2">
      <t>セッテイ</t>
    </rPh>
    <rPh sb="3" eb="5">
      <t xml:space="preserve">コウモク </t>
    </rPh>
    <rPh sb="6" eb="8">
      <t xml:space="preserve">ナイヨウ </t>
    </rPh>
    <rPh sb="9" eb="11">
      <t xml:space="preserve">キニュウシマス </t>
    </rPh>
    <phoneticPr fontId="1"/>
  </si>
  <si>
    <t>記入した内容が毎月の入力と収支表に反映されます。</t>
    <rPh sb="0" eb="2">
      <t xml:space="preserve">キニュウ </t>
    </rPh>
    <rPh sb="4" eb="6">
      <t xml:space="preserve">ナイヨウ </t>
    </rPh>
    <rPh sb="7" eb="9">
      <t xml:space="preserve">マイツキ </t>
    </rPh>
    <rPh sb="10" eb="12">
      <t xml:space="preserve">ニュウリョク </t>
    </rPh>
    <rPh sb="13" eb="16">
      <t xml:space="preserve">シュウシヒョウ </t>
    </rPh>
    <rPh sb="17" eb="19">
      <t xml:space="preserve">ハンエイ </t>
    </rPh>
    <phoneticPr fontId="1"/>
  </si>
  <si>
    <t>開始日の設定をするとすべての月のシートの日付が設定されます。</t>
    <rPh sb="0" eb="2">
      <t>カイシ</t>
    </rPh>
    <rPh sb="2" eb="3">
      <t>ビ</t>
    </rPh>
    <rPh sb="4" eb="6">
      <t>セッテイ</t>
    </rPh>
    <rPh sb="14" eb="15">
      <t>ツキ</t>
    </rPh>
    <rPh sb="20" eb="22">
      <t>ヒヅケ</t>
    </rPh>
    <rPh sb="23" eb="25">
      <t>セッテイ</t>
    </rPh>
    <phoneticPr fontId="1"/>
  </si>
  <si>
    <t>特別費</t>
    <rPh sb="0" eb="3">
      <t>トクベツヒ</t>
    </rPh>
    <phoneticPr fontId="1"/>
  </si>
  <si>
    <t>合計</t>
    <rPh sb="0" eb="2">
      <t>ゴウケイ</t>
    </rPh>
    <phoneticPr fontId="1"/>
  </si>
  <si>
    <t>費目名</t>
    <rPh sb="0" eb="3">
      <t>ヒモクメイ</t>
    </rPh>
    <phoneticPr fontId="1"/>
  </si>
  <si>
    <t>イベント</t>
  </si>
  <si>
    <t>交際費</t>
    <rPh sb="0" eb="3">
      <t xml:space="preserve">コウサイヒ </t>
    </rPh>
    <phoneticPr fontId="1"/>
  </si>
  <si>
    <t>娯楽費</t>
    <rPh sb="0" eb="3">
      <t xml:space="preserve">ゴラクヒ </t>
    </rPh>
    <phoneticPr fontId="1"/>
  </si>
  <si>
    <t>年払い費</t>
    <rPh sb="0" eb="2">
      <t xml:space="preserve">ネンバライヒ </t>
    </rPh>
    <phoneticPr fontId="1"/>
  </si>
  <si>
    <t>項目名</t>
    <rPh sb="0" eb="3">
      <t>コウモクメイ</t>
    </rPh>
    <phoneticPr fontId="44"/>
  </si>
  <si>
    <t>予算</t>
    <rPh sb="0" eb="2">
      <t>ヨサン</t>
    </rPh>
    <phoneticPr fontId="1"/>
  </si>
  <si>
    <t>金額</t>
    <rPh sb="0" eb="2">
      <t>キンガク</t>
    </rPh>
    <phoneticPr fontId="1"/>
  </si>
  <si>
    <t>1月</t>
    <rPh sb="1" eb="2">
      <t>ガツ</t>
    </rPh>
    <phoneticPr fontId="44"/>
  </si>
  <si>
    <t>旅行</t>
    <rPh sb="0" eb="2">
      <t>リョコウ</t>
    </rPh>
    <phoneticPr fontId="1"/>
  </si>
  <si>
    <t>合計</t>
    <rPh sb="0" eb="2">
      <t>ゴウケイ</t>
    </rPh>
    <phoneticPr fontId="44"/>
  </si>
  <si>
    <t>2月</t>
    <rPh sb="1" eb="2">
      <t>ガツ</t>
    </rPh>
    <phoneticPr fontId="1"/>
  </si>
  <si>
    <t>特別費の費目名を記入します。</t>
    <rPh sb="0" eb="3">
      <t xml:space="preserve">トクベツヒ </t>
    </rPh>
    <rPh sb="4" eb="6">
      <t xml:space="preserve">ヒモク </t>
    </rPh>
    <rPh sb="6" eb="7">
      <t xml:space="preserve">メイ </t>
    </rPh>
    <rPh sb="8" eb="10">
      <t xml:space="preserve">キニュウシマス </t>
    </rPh>
    <phoneticPr fontId="1"/>
  </si>
  <si>
    <t>1年に発生する特別費を月別に洗い出します。</t>
    <rPh sb="1" eb="2">
      <t xml:space="preserve">ネン </t>
    </rPh>
    <rPh sb="3" eb="5">
      <t xml:space="preserve">ハッセイ </t>
    </rPh>
    <rPh sb="7" eb="10">
      <t xml:space="preserve">トクベツヒ </t>
    </rPh>
    <rPh sb="11" eb="12">
      <t xml:space="preserve">ツキ </t>
    </rPh>
    <rPh sb="12" eb="13">
      <t xml:space="preserve">ベツ </t>
    </rPh>
    <rPh sb="14" eb="15">
      <t xml:space="preserve">アライダシマス </t>
    </rPh>
    <phoneticPr fontId="1"/>
  </si>
  <si>
    <t>特別費の金額は毎月のシートに合計金額が反映されます。</t>
    <rPh sb="0" eb="1">
      <t xml:space="preserve">トクベツヒ </t>
    </rPh>
    <rPh sb="3" eb="4">
      <t>ノ</t>
    </rPh>
    <rPh sb="4" eb="6">
      <t xml:space="preserve">キンガク </t>
    </rPh>
    <rPh sb="7" eb="9">
      <t xml:space="preserve">マイツキ </t>
    </rPh>
    <rPh sb="14" eb="16">
      <t xml:space="preserve">ゴウケイ </t>
    </rPh>
    <rPh sb="16" eb="18">
      <t xml:space="preserve">キンガク </t>
    </rPh>
    <rPh sb="19" eb="21">
      <t xml:space="preserve">ハンエイ </t>
    </rPh>
    <phoneticPr fontId="1"/>
  </si>
  <si>
    <t>毎月の入力</t>
    <rPh sb="0" eb="2">
      <t>マイツキ</t>
    </rPh>
    <rPh sb="3" eb="5">
      <t>ニュウリョク</t>
    </rPh>
    <phoneticPr fontId="1"/>
  </si>
  <si>
    <t>サンプル参照</t>
    <rPh sb="4" eb="6">
      <t xml:space="preserve">サンショウ </t>
    </rPh>
    <phoneticPr fontId="1"/>
  </si>
  <si>
    <t>セルB51をクリックして空白セルまたは０のチェックを外してください。</t>
    <rPh sb="12" eb="14">
      <t xml:space="preserve">クウハクセル </t>
    </rPh>
    <rPh sb="26" eb="27">
      <t xml:space="preserve">ハズシテクダサイ </t>
    </rPh>
    <phoneticPr fontId="1"/>
  </si>
  <si>
    <t>収支表</t>
    <rPh sb="0" eb="3">
      <t>シュウシヒョウ</t>
    </rPh>
    <phoneticPr fontId="1"/>
  </si>
  <si>
    <t>毎月の入力内容が年間の収支表に反映されます。</t>
    <rPh sb="0" eb="2">
      <t xml:space="preserve">マイツキ </t>
    </rPh>
    <rPh sb="3" eb="5">
      <t xml:space="preserve">ニュウリョク </t>
    </rPh>
    <rPh sb="5" eb="7">
      <t xml:space="preserve">ナイヨウ </t>
    </rPh>
    <rPh sb="8" eb="10">
      <t xml:space="preserve">ネンカン </t>
    </rPh>
    <rPh sb="11" eb="14">
      <t xml:space="preserve">シュウシヒョウ </t>
    </rPh>
    <rPh sb="15" eb="17">
      <t xml:space="preserve">ハンエイ </t>
    </rPh>
    <phoneticPr fontId="1"/>
  </si>
  <si>
    <t>セルB4をクリックして空白セルまたは０のチェックを外してください。</t>
    <rPh sb="11" eb="13">
      <t xml:space="preserve">クウハクセル </t>
    </rPh>
    <rPh sb="25" eb="26">
      <t xml:space="preserve">ハズシテクダサイ </t>
    </rPh>
    <phoneticPr fontId="1"/>
  </si>
  <si>
    <t>詳しくは、</t>
    <rPh sb="0" eb="1">
      <t xml:space="preserve">クワシクハ </t>
    </rPh>
    <phoneticPr fontId="1"/>
  </si>
  <si>
    <t>をご参照ください。</t>
    <phoneticPr fontId="1"/>
  </si>
  <si>
    <t>１月家計簿</t>
    <rPh sb="1" eb="2">
      <t>ガツ</t>
    </rPh>
    <rPh sb="2" eb="5">
      <t>カケイボ</t>
    </rPh>
    <phoneticPr fontId="1"/>
  </si>
  <si>
    <t>①社会保険・税金</t>
    <rPh sb="1" eb="3">
      <t>シャカイ</t>
    </rPh>
    <rPh sb="3" eb="5">
      <t>ホケン</t>
    </rPh>
    <rPh sb="6" eb="8">
      <t>ゼイキン</t>
    </rPh>
    <phoneticPr fontId="1"/>
  </si>
  <si>
    <t>②貯蓄</t>
    <rPh sb="1" eb="3">
      <t>チョチク</t>
    </rPh>
    <phoneticPr fontId="1"/>
  </si>
  <si>
    <t>③自己投資</t>
    <rPh sb="1" eb="5">
      <t>ジコトウシ</t>
    </rPh>
    <phoneticPr fontId="1"/>
  </si>
  <si>
    <t>④固定費</t>
    <rPh sb="1" eb="4">
      <t>コテイヒ</t>
    </rPh>
    <phoneticPr fontId="1"/>
  </si>
  <si>
    <t>費目</t>
    <rPh sb="0" eb="2">
      <t>ヒモク</t>
    </rPh>
    <phoneticPr fontId="1"/>
  </si>
  <si>
    <t>項目</t>
    <rPh sb="0" eb="2">
      <t>コウモク</t>
    </rPh>
    <phoneticPr fontId="1"/>
  </si>
  <si>
    <t>所得税</t>
  </si>
  <si>
    <t>こども</t>
  </si>
  <si>
    <t>住居費</t>
  </si>
  <si>
    <t>住民税</t>
  </si>
  <si>
    <t>投資</t>
  </si>
  <si>
    <t>水道</t>
  </si>
  <si>
    <t>ボーナス</t>
  </si>
  <si>
    <t>健康保険</t>
  </si>
  <si>
    <t>ガス</t>
  </si>
  <si>
    <t>厚生年金</t>
  </si>
  <si>
    <t>電気</t>
  </si>
  <si>
    <t>車費</t>
  </si>
  <si>
    <t>教育費</t>
  </si>
  <si>
    <t>通信費</t>
  </si>
  <si>
    <t>➄変動費</t>
    <rPh sb="1" eb="3">
      <t>ヘンドウ</t>
    </rPh>
    <rPh sb="3" eb="4">
      <t>ヒ</t>
    </rPh>
    <phoneticPr fontId="1"/>
  </si>
  <si>
    <t>変動費週間推移</t>
    <rPh sb="0" eb="3">
      <t>ヘンドウヒ</t>
    </rPh>
    <rPh sb="3" eb="5">
      <t>シュウカン</t>
    </rPh>
    <rPh sb="5" eb="7">
      <t>スイイ</t>
    </rPh>
    <phoneticPr fontId="1"/>
  </si>
  <si>
    <t>食費</t>
  </si>
  <si>
    <t>外食費</t>
  </si>
  <si>
    <t>日用品</t>
  </si>
  <si>
    <t>娯楽費</t>
  </si>
  <si>
    <t>美容費</t>
  </si>
  <si>
    <t>交際費</t>
  </si>
  <si>
    <t>その他</t>
  </si>
  <si>
    <t>税金</t>
  </si>
  <si>
    <t>費目別消費割合</t>
    <rPh sb="0" eb="3">
      <t>ヒモクベツ</t>
    </rPh>
    <rPh sb="3" eb="7">
      <t>ショウヒワリアイ</t>
    </rPh>
    <phoneticPr fontId="1"/>
  </si>
  <si>
    <t>貯蓄</t>
  </si>
  <si>
    <t>自己投資</t>
    <rPh sb="0" eb="4">
      <t>ジコトウシ</t>
    </rPh>
    <phoneticPr fontId="1"/>
  </si>
  <si>
    <t>固定費</t>
  </si>
  <si>
    <t>特別費</t>
  </si>
  <si>
    <t>変動費</t>
  </si>
  <si>
    <t>合計</t>
  </si>
  <si>
    <r>
      <rPr>
        <vertAlign val="superscript"/>
        <sz val="12"/>
        <color theme="1" tint="0.34998626667073579"/>
        <rFont val="メイリオ"/>
        <family val="3"/>
        <charset val="128"/>
      </rPr>
      <t>費目</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日付</t>
    </r>
    <rPh sb="0" eb="2">
      <t>ヒモク</t>
    </rPh>
    <rPh sb="4" eb="6">
      <t>ヒヅケ</t>
    </rPh>
    <phoneticPr fontId="1"/>
  </si>
  <si>
    <t>２月家計簿</t>
    <rPh sb="1" eb="2">
      <t>ガツ</t>
    </rPh>
    <rPh sb="2" eb="5">
      <t>カケイボ</t>
    </rPh>
    <phoneticPr fontId="1"/>
  </si>
  <si>
    <t>３月家計簿</t>
    <rPh sb="1" eb="2">
      <t>ガツ</t>
    </rPh>
    <rPh sb="2" eb="5">
      <t>カケイボ</t>
    </rPh>
    <phoneticPr fontId="1"/>
  </si>
  <si>
    <t>４月家計簿</t>
    <rPh sb="1" eb="2">
      <t>ガツ</t>
    </rPh>
    <rPh sb="2" eb="5">
      <t>カケイボ</t>
    </rPh>
    <phoneticPr fontId="1"/>
  </si>
  <si>
    <t>５月家計簿</t>
    <rPh sb="1" eb="2">
      <t>ガツ</t>
    </rPh>
    <rPh sb="2" eb="5">
      <t>カケイボ</t>
    </rPh>
    <phoneticPr fontId="1"/>
  </si>
  <si>
    <t>６月家計簿</t>
    <rPh sb="1" eb="2">
      <t>ガツ</t>
    </rPh>
    <rPh sb="2" eb="5">
      <t>カケイボ</t>
    </rPh>
    <phoneticPr fontId="1"/>
  </si>
  <si>
    <t>７月家計簿</t>
    <rPh sb="1" eb="2">
      <t>ガツ</t>
    </rPh>
    <rPh sb="2" eb="5">
      <t>カケイボ</t>
    </rPh>
    <phoneticPr fontId="1"/>
  </si>
  <si>
    <t>８月家計簿</t>
    <rPh sb="1" eb="2">
      <t>ガツ</t>
    </rPh>
    <rPh sb="2" eb="5">
      <t>カケイボ</t>
    </rPh>
    <phoneticPr fontId="1"/>
  </si>
  <si>
    <t>９月家計簿</t>
    <rPh sb="1" eb="2">
      <t>ガツ</t>
    </rPh>
    <rPh sb="2" eb="5">
      <t>カケイボ</t>
    </rPh>
    <phoneticPr fontId="1"/>
  </si>
  <si>
    <t>１０月家計簿</t>
    <rPh sb="2" eb="3">
      <t>ガツ</t>
    </rPh>
    <rPh sb="3" eb="6">
      <t>カケイボ</t>
    </rPh>
    <phoneticPr fontId="1"/>
  </si>
  <si>
    <t>１１月家計簿</t>
    <rPh sb="2" eb="3">
      <t>ガツ</t>
    </rPh>
    <rPh sb="3" eb="6">
      <t>カケイボ</t>
    </rPh>
    <phoneticPr fontId="1"/>
  </si>
  <si>
    <t>１２月家計簿</t>
    <rPh sb="2" eb="3">
      <t>ガツ</t>
    </rPh>
    <rPh sb="3" eb="6">
      <t>カケイボ</t>
    </rPh>
    <phoneticPr fontId="1"/>
  </si>
  <si>
    <t>特別費</t>
    <rPh sb="0" eb="2">
      <t>トクベツ</t>
    </rPh>
    <rPh sb="2" eb="3">
      <t>ヒ</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</si>
  <si>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</si>
  <si>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</si>
  <si>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</si>
  <si>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</si>
  <si>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</si>
  <si>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</si>
  <si>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</si>
  <si>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</si>
  <si>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</si>
  <si>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</si>
  <si>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収支表</t>
    <rPh sb="0" eb="2">
      <t>シュウシ</t>
    </rPh>
    <rPh sb="2" eb="3">
      <t>ヒョウ</t>
    </rPh>
    <phoneticPr fontId="1"/>
  </si>
  <si>
    <t>1月</t>
    <rPh sb="1" eb="2">
      <t>ガツ</t>
    </rPh>
    <phoneticPr fontId="1"/>
  </si>
  <si>
    <t>計</t>
    <rPh sb="0" eb="1">
      <t>ケイ</t>
    </rPh>
    <phoneticPr fontId="1"/>
  </si>
  <si>
    <t>収入合計</t>
    <rPh sb="0" eb="2">
      <t>シュウニュウ</t>
    </rPh>
    <rPh sb="2" eb="4">
      <t>ゴウケイ</t>
    </rPh>
    <phoneticPr fontId="1"/>
  </si>
  <si>
    <t>税金</t>
    <rPh sb="0" eb="2">
      <t>ゼイキン</t>
    </rPh>
    <phoneticPr fontId="1"/>
  </si>
  <si>
    <t>税金合計</t>
    <rPh sb="0" eb="2">
      <t>ゼイキン</t>
    </rPh>
    <rPh sb="2" eb="4">
      <t>ゴウケイ</t>
    </rPh>
    <phoneticPr fontId="1"/>
  </si>
  <si>
    <t>貯蓄合計</t>
    <rPh sb="0" eb="2">
      <t>チョチク</t>
    </rPh>
    <rPh sb="2" eb="4">
      <t>ゴウケイ</t>
    </rPh>
    <phoneticPr fontId="1"/>
  </si>
  <si>
    <t>自己投資合計</t>
    <rPh sb="0" eb="4">
      <t>ジコトウシ</t>
    </rPh>
    <rPh sb="4" eb="6">
      <t>ゴウケイ</t>
    </rPh>
    <phoneticPr fontId="1"/>
  </si>
  <si>
    <t>固定費合計</t>
    <rPh sb="0" eb="3">
      <t>コテイヒ</t>
    </rPh>
    <rPh sb="3" eb="5">
      <t>ゴウケイ</t>
    </rPh>
    <phoneticPr fontId="1"/>
  </si>
  <si>
    <t>特別費合計</t>
    <rPh sb="0" eb="2">
      <t>トクベツ</t>
    </rPh>
    <rPh sb="2" eb="3">
      <t>ヒ</t>
    </rPh>
    <rPh sb="3" eb="5">
      <t>ゴウケイ</t>
    </rPh>
    <phoneticPr fontId="1"/>
  </si>
  <si>
    <t>決まっている支出</t>
    <rPh sb="0" eb="1">
      <t>キ</t>
    </rPh>
    <rPh sb="6" eb="8">
      <t>シシュツ</t>
    </rPh>
    <phoneticPr fontId="1"/>
  </si>
  <si>
    <t>変動費合計</t>
    <rPh sb="0" eb="2">
      <t>ヘンドウ</t>
    </rPh>
    <rPh sb="2" eb="3">
      <t>ヒ</t>
    </rPh>
    <rPh sb="3" eb="5">
      <t>ゴウケイ</t>
    </rPh>
    <phoneticPr fontId="1"/>
  </si>
  <si>
    <t>支出合計</t>
    <rPh sb="0" eb="2">
      <t>シシュツ</t>
    </rPh>
    <rPh sb="2" eb="4">
      <t>ゴウケイ</t>
    </rPh>
    <phoneticPr fontId="1"/>
  </si>
  <si>
    <t>収入ー支出</t>
    <rPh sb="0" eb="2">
      <t>シュウニュウ</t>
    </rPh>
    <rPh sb="3" eb="5">
      <t>シシュツ</t>
    </rPh>
    <phoneticPr fontId="1"/>
  </si>
  <si>
    <t>設定</t>
    <rPh sb="0" eb="2">
      <t>セッテイ</t>
    </rPh>
    <phoneticPr fontId="1"/>
  </si>
  <si>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</si>
  <si>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</si>
  <si>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</si>
  <si>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</si>
  <si>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</si>
  <si>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</si>
  <si>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</si>
  <si>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</si>
  <si>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</si>
  <si>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</si>
  <si>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</si>
  <si>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</si>
  <si>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</si>
  <si>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</si>
  <si>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</si>
  <si>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</si>
  <si>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収入</t>
    <phoneticPr fontId="1"/>
  </si>
  <si>
    <t>寿司</t>
    <rPh sb="0" eb="2">
      <t>スシ</t>
    </rPh>
    <phoneticPr fontId="1"/>
  </si>
  <si>
    <t>洗剤</t>
    <rPh sb="0" eb="2">
      <t>センザイ</t>
    </rPh>
    <phoneticPr fontId="1"/>
  </si>
  <si>
    <t>美容室</t>
    <rPh sb="0" eb="3">
      <t>ビヨウシツ</t>
    </rPh>
    <phoneticPr fontId="1"/>
  </si>
  <si>
    <t>友達ランチ</t>
    <rPh sb="0" eb="2">
      <t>トモダチ</t>
    </rPh>
    <phoneticPr fontId="1"/>
  </si>
  <si>
    <t>勤労感謝の日</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</si>
  <si>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</si>
  <si>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</si>
  <si>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</si>
  <si>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</si>
  <si>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</si>
  <si>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</si>
  <si>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</si>
  <si>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1週目初め</t>
  </si>
  <si>
    <t>1週目終わり</t>
  </si>
  <si>
    <t>5週目初め</t>
  </si>
  <si>
    <t>5週目終わり</t>
  </si>
  <si>
    <t>6週目初め</t>
  </si>
  <si>
    <t>6週目終わり</t>
  </si>
  <si>
    <t>⑥特別費合計</t>
    <rPh sb="1" eb="4">
      <t>トクベツヒ</t>
    </rPh>
    <rPh sb="4" eb="6">
      <t>ゴウケイ</t>
    </rPh>
    <phoneticPr fontId="1"/>
  </si>
  <si>
    <t>https://ari-mama.com/excel-kakeibo-2024/</t>
    <phoneticPr fontId="1"/>
  </si>
  <si>
    <t>今月の収支</t>
    <rPh sb="0" eb="2">
      <t>コンゲツ</t>
    </rPh>
    <rPh sb="3" eb="5">
      <t>シュウシ</t>
    </rPh>
    <phoneticPr fontId="1"/>
  </si>
  <si>
    <t>開始日</t>
    <rPh sb="0" eb="3">
      <t>カイシビ</t>
    </rPh>
    <phoneticPr fontId="1"/>
  </si>
  <si>
    <t>終了日</t>
    <rPh sb="0" eb="3">
      <t>シュウリョウビ</t>
    </rPh>
    <phoneticPr fontId="1"/>
  </si>
  <si>
    <t>国民の休日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</si>
</sst>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quot;¥&quot;#,##0_);\(&quot;¥&quot;#,##0\)"/>
    <numFmt numFmtId="177" formatCode="&quot;¥&quot;#,##0_);[Red]\(&quot;¥&quot;#,##0\)"/>
    <numFmt numFmtId="178" formatCode="#"/>
    <numFmt numFmtId="179" formatCode="d"/>
    <numFmt numFmtId="180" formatCode="aaa"/>
    <numFmt numFmtId="181" formatCode="[$¥-411]#,##0;[$¥-411]#,##0"/>
    <numFmt numFmtId="182" formatCode="[$¥-411]#,##0;[Red]\-[$¥-411]#,##0"/>
  </numFmts>
  <fonts count="90">
    <font>
      <sz val="11"/>
      <color theme="1"/>
      <name val="游ゴシック"/>
      <family val="2"/>
      <scheme val="minor"/>
    </font>
    <font>
      <sz val="6"/>
      <name val="游ゴシック"/>
      <family val="3"/>
      <charset val="128"/>
      <scheme val="minor"/>
    </font>
    <font>
      <sz val="11"/>
      <name val="游ゴシック"/>
      <family val="2"/>
      <scheme val="minor"/>
    </font>
    <font>
      <b/>
      <sz val="26"/>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26"/>
      <color theme="1"/>
      <name val="ＭＳ Ｐゴシック"/>
      <family val="3"/>
      <charset val="128"/>
    </font>
    <font>
      <sz val="11"/>
      <color theme="1"/>
      <name val="ＭＳ Ｐゴシック"/>
      <family val="3"/>
      <charset val="128"/>
    </font>
    <font>
      <sz val="11"/>
      <color theme="0"/>
      <name val="ＭＳ Ｐゴシック"/>
      <family val="3"/>
      <charset val="128"/>
    </font>
    <font>
      <b/>
      <sz val="11"/>
      <color theme="0"/>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sz val="11"/>
      <color theme="0"/>
      <name val="游ゴシック"/>
      <family val="3"/>
      <charset val="128"/>
    </font>
    <font>
      <b/>
      <sz val="11"/>
      <color theme="1" tint="0.34998626667073579"/>
      <name val="メイリオ"/>
      <family val="3"/>
      <charset val="128"/>
    </font>
    <font>
      <sz val="10"/>
      <color theme="1" tint="0.34998626667073579"/>
      <name val="メイリオ"/>
      <family val="3"/>
      <charset val="128"/>
    </font>
    <font>
      <b/>
      <sz val="10"/>
      <color theme="1" tint="0.34998626667073579"/>
      <name val="メイリオ"/>
      <family val="3"/>
      <charset val="128"/>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b/>
      <sz val="10"/>
      <color theme="5"/>
      <name val="メイリオ"/>
      <family val="3"/>
      <charset val="128"/>
    </font>
    <font>
      <b/>
      <sz val="10"/>
      <name val="メイリオ"/>
      <family val="3"/>
      <charset val="128"/>
    </font>
    <font>
      <b/>
      <sz val="10"/>
      <color theme="1"/>
      <name val="游ゴシック"/>
      <family val="3"/>
      <charset val="128"/>
      <scheme val="minor"/>
    </font>
    <font>
      <b/>
      <sz val="10"/>
      <color theme="5"/>
      <name val="游ゴシック"/>
      <family val="3"/>
      <charset val="128"/>
      <scheme val="minor"/>
    </font>
    <font>
      <sz val="10"/>
      <color theme="1"/>
      <name val="メイリオ"/>
      <family val="3"/>
      <charset val="128"/>
    </font>
    <font>
      <sz val="10"/>
      <color theme="1"/>
      <name val="游ゴシック"/>
      <family val="3"/>
      <charset val="128"/>
      <scheme val="minor"/>
    </font>
    <font>
      <b/>
      <sz val="8"/>
      <color theme="0"/>
      <name val="ＭＳ Ｐゴシック"/>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18"/>
      <color theme="3"/>
      <name val="メイリオ"/>
      <family val="2"/>
      <charset val="128"/>
    </font>
    <font>
      <b/>
      <sz val="18"/>
      <color theme="1"/>
      <name val="メイリオ"/>
      <family val="2"/>
      <charset val="128"/>
    </font>
    <font>
      <b/>
      <sz val="14"/>
      <color theme="5"/>
      <name val="メイリオ"/>
      <family val="2"/>
      <charset val="128"/>
    </font>
    <font>
      <b/>
      <sz val="14"/>
      <color theme="1"/>
      <name val="メイリオ"/>
      <family val="2"/>
      <charset val="128"/>
    </font>
    <font>
      <b/>
      <sz val="14"/>
      <color theme="3"/>
      <name val="メイリオ"/>
      <family val="2"/>
      <charset val="128"/>
    </font>
    <font>
      <b/>
      <sz val="26"/>
      <color theme="1"/>
      <name val="メイリオ"/>
      <family val="2"/>
      <charset val="128"/>
    </font>
    <font>
      <b/>
      <sz val="12"/>
      <color theme="1"/>
      <name val="メイリオ"/>
      <family val="2"/>
      <charset val="128"/>
    </font>
    <font>
      <sz val="6"/>
      <name val="游ゴシック"/>
      <family val="2"/>
      <charset val="128"/>
      <scheme val="minor"/>
    </font>
    <font>
      <b/>
      <sz val="12"/>
      <color theme="5"/>
      <name val="メイリオ"/>
      <family val="2"/>
      <charset val="128"/>
    </font>
    <font>
      <b/>
      <sz val="20"/>
      <color theme="3"/>
      <name val="Iowan Old Style Roman"/>
    </font>
    <font>
      <sz val="14"/>
      <color theme="1"/>
      <name val="メイリオ"/>
      <family val="2"/>
      <charset val="128"/>
    </font>
    <font>
      <sz val="14"/>
      <color theme="5"/>
      <name val="メイリオ"/>
      <family val="2"/>
      <charset val="128"/>
    </font>
    <font>
      <b/>
      <sz val="14"/>
      <name val="メイリオ"/>
      <family val="2"/>
      <charset val="128"/>
    </font>
    <font>
      <sz val="12"/>
      <color theme="5"/>
      <name val="メイリオ"/>
      <family val="2"/>
      <charset val="128"/>
    </font>
    <font>
      <b/>
      <sz val="20"/>
      <color theme="3"/>
      <name val="ＭＳ Ｐゴシック"/>
      <family val="3"/>
      <charset val="128"/>
    </font>
    <font>
      <b/>
      <sz val="11"/>
      <color theme="3"/>
      <name val="メイリオ"/>
      <family val="2"/>
      <charset val="128"/>
    </font>
    <font>
      <b/>
      <sz val="11"/>
      <color theme="1"/>
      <name val="メイリオ"/>
      <family val="2"/>
      <charset val="128"/>
    </font>
    <font>
      <b/>
      <sz val="11"/>
      <color theme="5"/>
      <name val="メイリオ"/>
      <family val="2"/>
      <charset val="128"/>
    </font>
    <font>
      <b/>
      <sz val="11"/>
      <color theme="3"/>
      <name val="ＭＳ Ｐゴシック"/>
      <family val="3"/>
      <charset val="128"/>
    </font>
    <font>
      <sz val="11"/>
      <color theme="5"/>
      <name val="メイリオ"/>
      <family val="2"/>
      <charset val="128"/>
    </font>
    <font>
      <b/>
      <sz val="11"/>
      <name val="メイリオ"/>
      <family val="2"/>
      <charset val="128"/>
    </font>
    <font>
      <b/>
      <sz val="11"/>
      <color theme="3"/>
      <name val="Iowan Old Style Roman"/>
    </font>
    <font>
      <b/>
      <sz val="10"/>
      <color theme="1"/>
      <name val="メイリオ"/>
      <family val="2"/>
      <charset val="128"/>
    </font>
    <font>
      <b/>
      <sz val="10"/>
      <color theme="5"/>
      <name val="メイリオ"/>
      <family val="2"/>
      <charset val="128"/>
    </font>
    <font>
      <b/>
      <sz val="10"/>
      <color theme="1"/>
      <name val="メイリオ"/>
      <family val="3"/>
      <charset val="128"/>
    </font>
    <font>
      <b/>
      <sz val="10"/>
      <color theme="3"/>
      <name val="メイリオ"/>
      <family val="3"/>
      <charset val="128"/>
    </font>
    <font>
      <sz val="16"/>
      <color rgb="FFFFFFFF"/>
      <name val="Meiryo"/>
      <family val="2"/>
      <charset val="128"/>
    </font>
    <font>
      <sz val="16"/>
      <color rgb="FF111111"/>
      <name val="Meiryo"/>
      <family val="2"/>
      <charset val="128"/>
    </font>
    <font>
      <sz val="20"/>
      <color theme="1" tint="0.249977111117893"/>
      <name val="メイリオ"/>
      <family val="3"/>
      <charset val="128"/>
    </font>
    <font>
      <b/>
      <sz val="11"/>
      <color theme="1" tint="0.34998626667073579"/>
      <name val="Yu Gothic UI Semibold"/>
      <family val="3"/>
      <charset val="128"/>
    </font>
    <font>
      <b/>
      <sz val="11"/>
      <color theme="0"/>
      <name val="Yu Gothic UI Semibold"/>
      <family val="3"/>
      <charset val="128"/>
    </font>
    <font>
      <b/>
      <sz val="11"/>
      <color theme="5"/>
      <name val="Yu Gothic UI Semibold"/>
      <family val="3"/>
      <charset val="128"/>
    </font>
    <font>
      <b/>
      <sz val="11"/>
      <color theme="0"/>
      <name val="メイリオ"/>
      <family val="3"/>
      <charset val="128"/>
    </font>
    <font>
      <b/>
      <sz val="10"/>
      <color theme="0"/>
      <name val="メイリオ"/>
      <family val="3"/>
      <charset val="128"/>
    </font>
    <font>
      <b/>
      <sz val="18"/>
      <name val="メイリオ"/>
      <family val="3"/>
      <charset val="128"/>
    </font>
    <font>
      <sz val="11"/>
      <color rgb="FFFF0000"/>
      <name val="游ゴシック"/>
      <family val="2"/>
      <scheme val="minor"/>
    </font>
    <font>
      <sz val="11"/>
      <color rgb="FFFF0000"/>
      <name val="游ゴシック"/>
      <family val="3"/>
      <charset val="128"/>
      <scheme val="minor"/>
    </font>
    <font>
      <sz val="10"/>
      <color rgb="FFFF0000"/>
      <name val="メイリオ"/>
      <family val="3"/>
      <charset val="128"/>
    </font>
    <font>
      <b/>
      <sz val="18"/>
      <color rgb="FFFF0000"/>
      <name val="メイリオ"/>
      <family val="3"/>
      <charset val="128"/>
    </font>
    <font>
      <b/>
      <sz val="11"/>
      <color theme="4"/>
      <name val="メイリオ"/>
      <family val="3"/>
      <charset val="128"/>
    </font>
    <font>
      <sz val="9"/>
      <color theme="4"/>
      <name val="メイリオ"/>
      <family val="3"/>
      <charset val="128"/>
    </font>
    <font>
      <sz val="9"/>
      <color theme="1"/>
      <name val="游ゴシック"/>
      <family val="3"/>
      <charset val="128"/>
      <scheme val="minor"/>
    </font>
    <font>
      <b/>
      <sz val="11"/>
      <name val="メイリオ"/>
      <family val="3"/>
      <charset val="128"/>
    </font>
    <font>
      <b/>
      <sz val="11"/>
      <color rgb="FFFF0000"/>
      <name val="メイリオ"/>
      <family val="3"/>
      <charset val="128"/>
    </font>
    <font>
      <sz val="9"/>
      <color rgb="FFFF0000"/>
      <name val="メイリオ"/>
      <family val="3"/>
      <charset val="128"/>
    </font>
    <font>
      <sz val="8"/>
      <color theme="1"/>
      <name val="游ゴシック"/>
      <family val="3"/>
      <charset val="128"/>
      <scheme val="minor"/>
    </font>
    <font>
      <sz val="8"/>
      <name val="游ゴシック"/>
      <family val="3"/>
      <charset val="128"/>
      <scheme val="minor"/>
    </font>
    <font>
      <sz val="10"/>
      <color theme="0" tint="-0.249977111117893"/>
      <name val="Arial"/>
      <family val="2"/>
    </font>
    <font>
      <sz val="11"/>
      <color theme="0" tint="-0.249977111117893"/>
      <name val="游ゴシック"/>
      <family val="2"/>
      <scheme val="minor"/>
    </font>
    <font>
      <sz val="10"/>
      <color theme="0" tint="-0.249977111117893"/>
      <name val="游ゴシック"/>
      <family val="3"/>
      <charset val="128"/>
      <scheme val="minor"/>
    </font>
    <font>
      <sz val="9"/>
      <color theme="1" tint="0.249977111117893"/>
      <name val="メイリオ"/>
      <family val="3"/>
      <charset val="128"/>
    </font>
    <font>
      <sz val="10"/>
      <color theme="0" tint="-0.14999847407452621"/>
      <name val="メイリオ"/>
      <family val="3"/>
      <charset val="128"/>
    </font>
    <font>
      <sz val="13"/>
      <color rgb="FF1C1E21"/>
      <name val="Segoe UI"/>
      <family val="2"/>
    </font>
  </fonts>
  <fills count="2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A0B1CD"/>
        <bgColor indexed="64"/>
      </patternFill>
    </fill>
    <fill>
      <patternFill patternType="solid">
        <fgColor rgb="FFE8EBF1"/>
        <bgColor indexed="64"/>
      </patternFill>
    </fill>
    <fill>
      <patternFill patternType="solid">
        <fgColor rgb="FFFFF9E7"/>
        <bgColor indexed="64"/>
      </patternFill>
    </fill>
    <fill>
      <gradientFill degree="270">
        <stop position="0">
          <color rgb="FFC9D1E1"/>
        </stop>
        <stop position="1">
          <color rgb="FFDFD2E6"/>
        </stop>
      </gradientFill>
    </fill>
    <fill>
      <patternFill patternType="solid">
        <fgColor theme="0"/>
        <bgColor auto="1"/>
      </patternFill>
    </fill>
    <fill>
      <patternFill patternType="solid">
        <fgColor rgb="FFFFFFFF"/>
        <bgColor indexed="64"/>
      </patternFill>
    </fill>
    <fill>
      <patternFill patternType="solid">
        <fgColor rgb="FFB3C1D7"/>
        <bgColor indexed="64"/>
      </patternFill>
    </fill>
  </fills>
  <borders count="127">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double">
        <color auto="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style="thin">
        <color theme="9" tint="-0.24994659260841701"/>
      </top>
      <bottom style="dashed">
        <color theme="9" tint="-0.24994659260841701"/>
      </bottom>
      <diagonal/>
    </border>
    <border>
      <left/>
      <right style="thin">
        <color theme="9" tint="-0.24994659260841701"/>
      </right>
      <top style="thin">
        <color theme="9" tint="-0.24994659260841701"/>
      </top>
      <bottom style="dashed">
        <color theme="9" tint="-0.24994659260841701"/>
      </bottom>
      <diagonal/>
    </border>
    <border>
      <left style="thin">
        <color theme="9" tint="-0.24994659260841701"/>
      </left>
      <right/>
      <top style="dashed">
        <color theme="9" tint="-0.24994659260841701"/>
      </top>
      <bottom style="dashed">
        <color theme="9" tint="-0.24994659260841701"/>
      </bottom>
      <diagonal/>
    </border>
    <border>
      <left/>
      <right style="thin">
        <color theme="9" tint="-0.24994659260841701"/>
      </right>
      <top style="dashed">
        <color theme="9" tint="-0.24994659260841701"/>
      </top>
      <bottom style="dashed">
        <color theme="9" tint="-0.24994659260841701"/>
      </bottom>
      <diagonal/>
    </border>
    <border>
      <left style="thin">
        <color theme="9" tint="-0.24994659260841701"/>
      </left>
      <right/>
      <top style="dashed">
        <color theme="9" tint="-0.24994659260841701"/>
      </top>
      <bottom style="thin">
        <color theme="9" tint="-0.24994659260841701"/>
      </bottom>
      <diagonal/>
    </border>
    <border>
      <left/>
      <right style="thin">
        <color theme="9" tint="-0.24994659260841701"/>
      </right>
      <top style="dashed">
        <color theme="9" tint="-0.24994659260841701"/>
      </top>
      <bottom style="thin">
        <color theme="9" tint="-0.24994659260841701"/>
      </bottom>
      <diagonal/>
    </border>
    <border>
      <left style="thin">
        <color theme="9" tint="-0.24994659260841701"/>
      </left>
      <right/>
      <top style="thin">
        <color theme="9" tint="0.39994506668294322"/>
      </top>
      <bottom style="thin">
        <color theme="9" tint="0.39994506668294322"/>
      </bottom>
      <diagonal/>
    </border>
    <border>
      <left/>
      <right style="thin">
        <color theme="9" tint="-0.24994659260841701"/>
      </right>
      <top style="thin">
        <color theme="9" tint="0.39994506668294322"/>
      </top>
      <bottom style="thin">
        <color theme="9" tint="0.39994506668294322"/>
      </bottom>
      <diagonal/>
    </border>
    <border>
      <left/>
      <right style="double">
        <color indexed="64"/>
      </right>
      <top style="double">
        <color auto="1"/>
      </top>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double">
        <color auto="1"/>
      </left>
      <right style="hair">
        <color theme="1" tint="0.34998626667073579"/>
      </right>
      <top style="double">
        <color auto="1"/>
      </top>
      <bottom/>
      <diagonal/>
    </border>
    <border>
      <left style="hair">
        <color theme="1" tint="0.34998626667073579"/>
      </left>
      <right style="hair">
        <color theme="1" tint="0.34998626667073579"/>
      </right>
      <top style="double">
        <color auto="1"/>
      </top>
      <bottom/>
      <diagonal/>
    </border>
    <border>
      <left style="hair">
        <color theme="1" tint="0.34998626667073579"/>
      </left>
      <right style="dashDotDot">
        <color theme="1" tint="0.34998626667073579"/>
      </right>
      <top style="double">
        <color auto="1"/>
      </top>
      <bottom/>
      <diagonal/>
    </border>
    <border>
      <left style="hair">
        <color theme="1" tint="0.34998626667073579"/>
      </left>
      <right style="dashDot">
        <color theme="1" tint="0.34998626667073579"/>
      </right>
      <top style="double">
        <color auto="1"/>
      </top>
      <bottom/>
      <diagonal/>
    </border>
    <border>
      <left style="double">
        <color auto="1"/>
      </left>
      <right style="hair">
        <color auto="1"/>
      </right>
      <top style="double">
        <color auto="1"/>
      </top>
      <bottom style="dotted">
        <color theme="1" tint="0.34998626667073579"/>
      </bottom>
      <diagonal/>
    </border>
    <border>
      <left style="double">
        <color auto="1"/>
      </left>
      <right style="double">
        <color auto="1"/>
      </right>
      <top style="hair">
        <color theme="1" tint="0.34998626667073579"/>
      </top>
      <bottom style="hair">
        <color theme="1" tint="0.34998626667073579"/>
      </bottom>
      <diagonal/>
    </border>
    <border>
      <left style="double">
        <color auto="1"/>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uble">
        <color auto="1"/>
      </right>
      <top style="dotted">
        <color theme="1" tint="0.34998626667073579"/>
      </top>
      <bottom style="dotted">
        <color theme="1" tint="0.34998626667073579"/>
      </bottom>
      <diagonal/>
    </border>
    <border>
      <left style="double">
        <color auto="1"/>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dashDotDot">
        <color theme="1" tint="0.34998626667073579"/>
      </right>
      <top/>
      <bottom/>
      <diagonal/>
    </border>
    <border>
      <left style="hair">
        <color theme="1" tint="0.34998626667073579"/>
      </left>
      <right style="dashDot">
        <color theme="1" tint="0.34998626667073579"/>
      </right>
      <top/>
      <bottom/>
      <diagonal/>
    </border>
    <border>
      <left style="double">
        <color auto="1"/>
      </left>
      <right style="hair">
        <color auto="1"/>
      </right>
      <top style="dotted">
        <color theme="1" tint="0.34998626667073579"/>
      </top>
      <bottom/>
      <diagonal/>
    </border>
    <border>
      <left/>
      <right style="double">
        <color auto="1"/>
      </right>
      <top/>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hair">
        <color theme="1" tint="0.34998626667073579"/>
      </right>
      <top/>
      <bottom style="double">
        <color auto="1"/>
      </bottom>
      <diagonal/>
    </border>
    <border>
      <left style="hair">
        <color theme="1" tint="0.34998626667073579"/>
      </left>
      <right style="hair">
        <color theme="1" tint="0.34998626667073579"/>
      </right>
      <top/>
      <bottom style="double">
        <color auto="1"/>
      </bottom>
      <diagonal/>
    </border>
    <border>
      <left style="hair">
        <color auto="1"/>
      </left>
      <right style="double">
        <color auto="1"/>
      </right>
      <top/>
      <bottom style="double">
        <color auto="1"/>
      </bottom>
      <diagonal/>
    </border>
    <border>
      <left style="medium">
        <color rgb="FFA0B1CD"/>
      </left>
      <right/>
      <top/>
      <bottom/>
      <diagonal/>
    </border>
    <border>
      <left/>
      <right style="medium">
        <color rgb="FFA0B1CD"/>
      </right>
      <top/>
      <bottom/>
      <diagonal/>
    </border>
    <border>
      <left style="medium">
        <color rgb="FFA0B1CD"/>
      </left>
      <right/>
      <top style="medium">
        <color rgb="FFA0B1CD"/>
      </top>
      <bottom/>
      <diagonal/>
    </border>
    <border>
      <left/>
      <right/>
      <top style="medium">
        <color rgb="FFA0B1CD"/>
      </top>
      <bottom/>
      <diagonal/>
    </border>
    <border>
      <left/>
      <right style="medium">
        <color rgb="FFA0B1CD"/>
      </right>
      <top style="medium">
        <color rgb="FFA0B1CD"/>
      </top>
      <bottom/>
      <diagonal/>
    </border>
    <border>
      <left/>
      <right style="medium">
        <color rgb="FFA0B1CD"/>
      </right>
      <top/>
      <bottom style="medium">
        <color rgb="FFA0B1CD"/>
      </bottom>
      <diagonal/>
    </border>
    <border>
      <left style="medium">
        <color rgb="FFA0B1CD"/>
      </left>
      <right/>
      <top style="medium">
        <color rgb="FFA0B1CD"/>
      </top>
      <bottom style="medium">
        <color rgb="FFA0B1CD"/>
      </bottom>
      <diagonal/>
    </border>
    <border>
      <left/>
      <right/>
      <top style="medium">
        <color rgb="FFA0B1CD"/>
      </top>
      <bottom style="medium">
        <color rgb="FFA0B1CD"/>
      </bottom>
      <diagonal/>
    </border>
    <border>
      <left/>
      <right style="medium">
        <color rgb="FFA0B1CD"/>
      </right>
      <top style="medium">
        <color rgb="FFA0B1CD"/>
      </top>
      <bottom style="medium">
        <color rgb="FFA0B1CD"/>
      </bottom>
      <diagonal/>
    </border>
    <border>
      <left style="medium">
        <color rgb="FFA0B1CD"/>
      </left>
      <right/>
      <top/>
      <bottom style="medium">
        <color rgb="FFA0B1CD"/>
      </bottom>
      <diagonal/>
    </border>
    <border>
      <left/>
      <right/>
      <top/>
      <bottom style="medium">
        <color rgb="FFA0B1CD"/>
      </bottom>
      <diagonal/>
    </border>
    <border>
      <left style="medium">
        <color rgb="FFA0B1CD"/>
      </left>
      <right/>
      <top style="thin">
        <color rgb="FFA0B1CD"/>
      </top>
      <bottom style="thin">
        <color rgb="FFA0B1CD"/>
      </bottom>
      <diagonal/>
    </border>
    <border>
      <left/>
      <right style="medium">
        <color rgb="FFA0B1CD"/>
      </right>
      <top style="thin">
        <color rgb="FFA0B1CD"/>
      </top>
      <bottom style="thin">
        <color rgb="FFA0B1CD"/>
      </bottom>
      <diagonal/>
    </border>
    <border>
      <left/>
      <right/>
      <top style="thin">
        <color rgb="FFA0B1CD"/>
      </top>
      <bottom style="thin">
        <color rgb="FFA0B1CD"/>
      </bottom>
      <diagonal/>
    </border>
    <border>
      <left style="medium">
        <color rgb="FFA0B1CD"/>
      </left>
      <right/>
      <top style="thin">
        <color rgb="FFE8EBF1"/>
      </top>
      <bottom style="medium">
        <color rgb="FFA0B1CD"/>
      </bottom>
      <diagonal/>
    </border>
    <border>
      <left/>
      <right style="medium">
        <color rgb="FFA0B1CD"/>
      </right>
      <top style="thin">
        <color rgb="FFE8EBF1"/>
      </top>
      <bottom style="medium">
        <color rgb="FFA0B1CD"/>
      </bottom>
      <diagonal/>
    </border>
    <border>
      <left/>
      <right/>
      <top style="thin">
        <color rgb="FFE8EBF1"/>
      </top>
      <bottom style="medium">
        <color rgb="FFA0B1CD"/>
      </bottom>
      <diagonal/>
    </border>
    <border>
      <left/>
      <right/>
      <top style="medium">
        <color rgb="FFA0B1CD"/>
      </top>
      <bottom style="thin">
        <color rgb="FFA0B1CD"/>
      </bottom>
      <diagonal/>
    </border>
    <border>
      <left style="thin">
        <color rgb="FFA0B1CD"/>
      </left>
      <right style="dashed">
        <color rgb="FFA0B1CD"/>
      </right>
      <top style="medium">
        <color rgb="FFA0B1CD"/>
      </top>
      <bottom/>
      <diagonal/>
    </border>
    <border>
      <left style="dashed">
        <color rgb="FFA0B1CD"/>
      </left>
      <right style="thin">
        <color rgb="FFA0B1CD"/>
      </right>
      <top style="medium">
        <color rgb="FFA0B1CD"/>
      </top>
      <bottom/>
      <diagonal/>
    </border>
    <border>
      <left style="thin">
        <color rgb="FFA0B1CD"/>
      </left>
      <right style="dashed">
        <color rgb="FFA0B1CD"/>
      </right>
      <top style="thin">
        <color rgb="FFA0B1CD"/>
      </top>
      <bottom style="thin">
        <color rgb="FFA0B1CD"/>
      </bottom>
      <diagonal/>
    </border>
    <border>
      <left style="dashed">
        <color rgb="FFA0B1CD"/>
      </left>
      <right style="thin">
        <color rgb="FFA0B1CD"/>
      </right>
      <top style="thin">
        <color rgb="FFA0B1CD"/>
      </top>
      <bottom style="thin">
        <color rgb="FFA0B1CD"/>
      </bottom>
      <diagonal/>
    </border>
    <border>
      <left style="thin">
        <color rgb="FFA0B1CD"/>
      </left>
      <right style="dashed">
        <color rgb="FFA0B1CD"/>
      </right>
      <top/>
      <bottom/>
      <diagonal/>
    </border>
    <border>
      <left style="dashed">
        <color rgb="FFA0B1CD"/>
      </left>
      <right style="thin">
        <color rgb="FFA0B1CD"/>
      </right>
      <top/>
      <bottom/>
      <diagonal/>
    </border>
    <border>
      <left/>
      <right style="medium">
        <color rgb="FFA0B1CD"/>
      </right>
      <top style="medium">
        <color rgb="FFA0B1CD"/>
      </top>
      <bottom style="thin">
        <color rgb="FFA0B1CD"/>
      </bottom>
      <diagonal/>
    </border>
    <border>
      <left style="medium">
        <color rgb="FFA0B1CD"/>
      </left>
      <right/>
      <top style="medium">
        <color rgb="FFA0B1CD"/>
      </top>
      <bottom style="thin">
        <color rgb="FFA0B1CD"/>
      </bottom>
      <diagonal/>
    </border>
    <border>
      <left style="medium">
        <color rgb="FFA0B1CD"/>
      </left>
      <right style="medium">
        <color rgb="FFA0B1CD"/>
      </right>
      <top style="medium">
        <color rgb="FFA0B1CD"/>
      </top>
      <bottom style="thin">
        <color rgb="FFA0B1CD"/>
      </bottom>
      <diagonal/>
    </border>
    <border>
      <left style="thin">
        <color rgb="FFA0B1CD"/>
      </left>
      <right/>
      <top style="medium">
        <color rgb="FFB3C1D7"/>
      </top>
      <bottom style="medium">
        <color rgb="FFB3C1D7"/>
      </bottom>
      <diagonal/>
    </border>
    <border>
      <left/>
      <right style="thin">
        <color rgb="FFA0B1CD"/>
      </right>
      <top style="medium">
        <color rgb="FFB3C1D7"/>
      </top>
      <bottom style="medium">
        <color rgb="FFB3C1D7"/>
      </bottom>
      <diagonal/>
    </border>
    <border>
      <left style="thin">
        <color rgb="FFA0B1CD"/>
      </left>
      <right style="dashed">
        <color rgb="FFA0B1CD"/>
      </right>
      <top style="thin">
        <color rgb="FFA0B1CD"/>
      </top>
      <bottom/>
      <diagonal/>
    </border>
    <border>
      <left style="dashed">
        <color rgb="FFA0B1CD"/>
      </left>
      <right style="thin">
        <color rgb="FFA0B1CD"/>
      </right>
      <top style="thin">
        <color rgb="FFA0B1CD"/>
      </top>
      <bottom/>
      <diagonal/>
    </border>
    <border>
      <left style="medium">
        <color rgb="FFB3C1D7"/>
      </left>
      <right/>
      <top style="medium">
        <color rgb="FFB3C1D7"/>
      </top>
      <bottom style="medium">
        <color rgb="FFB3C1D7"/>
      </bottom>
      <diagonal/>
    </border>
    <border diagonalUp="1">
      <left style="medium">
        <color rgb="FFB3C1D7"/>
      </left>
      <right/>
      <top style="medium">
        <color rgb="FFB3C1D7"/>
      </top>
      <bottom style="medium">
        <color rgb="FFB3C1D7"/>
      </bottom>
      <diagonal style="thin">
        <color rgb="FFA0B1CD"/>
      </diagonal>
    </border>
    <border>
      <left/>
      <right/>
      <top style="medium">
        <color rgb="FFB3C1D7"/>
      </top>
      <bottom style="medium">
        <color rgb="FFB3C1D7"/>
      </bottom>
      <diagonal/>
    </border>
    <border>
      <left style="medium">
        <color rgb="FFB3C1D7"/>
      </left>
      <right/>
      <top style="medium">
        <color rgb="FFB3C1D7"/>
      </top>
      <bottom/>
      <diagonal/>
    </border>
    <border>
      <left style="thin">
        <color rgb="FFA0B1CD"/>
      </left>
      <right/>
      <top style="medium">
        <color rgb="FFB3C1D7"/>
      </top>
      <bottom/>
      <diagonal/>
    </border>
    <border>
      <left/>
      <right style="thin">
        <color rgb="FFA0B1CD"/>
      </right>
      <top style="medium">
        <color rgb="FFB3C1D7"/>
      </top>
      <bottom/>
      <diagonal/>
    </border>
    <border>
      <left/>
      <right style="medium">
        <color rgb="FFB3C1D7"/>
      </right>
      <top style="medium">
        <color rgb="FFB3C1D7"/>
      </top>
      <bottom/>
      <diagonal/>
    </border>
    <border>
      <left/>
      <right style="medium">
        <color rgb="FFB3C1D7"/>
      </right>
      <top style="medium">
        <color rgb="FFB3C1D7"/>
      </top>
      <bottom style="medium">
        <color rgb="FFB3C1D7"/>
      </bottom>
      <diagonal/>
    </border>
    <border>
      <left style="medium">
        <color rgb="FFB3C1D7"/>
      </left>
      <right/>
      <top/>
      <bottom/>
      <diagonal/>
    </border>
    <border>
      <left/>
      <right style="medium">
        <color rgb="FFB3C1D7"/>
      </right>
      <top/>
      <bottom/>
      <diagonal/>
    </border>
    <border>
      <left style="medium">
        <color rgb="FFB3C1D7"/>
      </left>
      <right/>
      <top style="thin">
        <color rgb="FFA0B1CD"/>
      </top>
      <bottom style="thin">
        <color rgb="FFA0B1CD"/>
      </bottom>
      <diagonal/>
    </border>
    <border>
      <left/>
      <right style="medium">
        <color rgb="FFB3C1D7"/>
      </right>
      <top style="thin">
        <color rgb="FFA0B1CD"/>
      </top>
      <bottom style="thin">
        <color rgb="FFA0B1CD"/>
      </bottom>
      <diagonal/>
    </border>
    <border>
      <left style="medium">
        <color rgb="FFB3C1D7"/>
      </left>
      <right/>
      <top style="thin">
        <color rgb="FFA0B1CD"/>
      </top>
      <bottom/>
      <diagonal/>
    </border>
    <border>
      <left/>
      <right style="medium">
        <color rgb="FFB3C1D7"/>
      </right>
      <top style="thin">
        <color rgb="FFA0B1CD"/>
      </top>
      <bottom/>
      <diagonal/>
    </border>
    <border>
      <left style="thin">
        <color rgb="FFA0B1CD"/>
      </left>
      <right style="dashed">
        <color rgb="FFA0B1CD"/>
      </right>
      <top/>
      <bottom style="thin">
        <color rgb="FFA0B1CD"/>
      </bottom>
      <diagonal/>
    </border>
    <border>
      <left style="thin">
        <color rgb="FFA0B1CD"/>
      </left>
      <right style="dashed">
        <color rgb="FFA0B1CD"/>
      </right>
      <top style="thin">
        <color rgb="FFA0B1CD"/>
      </top>
      <bottom style="medium">
        <color rgb="FFB3C1D7"/>
      </bottom>
      <diagonal/>
    </border>
    <border>
      <left style="dashed">
        <color rgb="FFA0B1CD"/>
      </left>
      <right style="thin">
        <color rgb="FFA0B1CD"/>
      </right>
      <top style="thin">
        <color rgb="FFA0B1CD"/>
      </top>
      <bottom style="medium">
        <color rgb="FFB3C1D7"/>
      </bottom>
      <diagonal/>
    </border>
    <border>
      <left style="medium">
        <color rgb="FFA0B1CD"/>
      </left>
      <right style="medium">
        <color rgb="FFA0B1CD"/>
      </right>
      <top style="thin">
        <color rgb="FFA0B1CD"/>
      </top>
      <bottom/>
      <diagonal/>
    </border>
    <border>
      <left style="medium">
        <color rgb="FFA0B1CD"/>
      </left>
      <right style="medium">
        <color rgb="FFA0B1CD"/>
      </right>
      <top/>
      <bottom style="medium">
        <color rgb="FFA0B1CD"/>
      </bottom>
      <diagonal/>
    </border>
    <border>
      <left style="medium">
        <color rgb="FFDADDE1"/>
      </left>
      <right style="medium">
        <color rgb="FFDADDE1"/>
      </right>
      <top style="medium">
        <color rgb="FFDADDE1"/>
      </top>
      <bottom style="medium">
        <color rgb="FFDADDE1"/>
      </bottom>
      <diagonal/>
    </border>
  </borders>
  <cellStyleXfs count="2">
    <xf numFmtId="0" fontId="0" fillId="0" borderId="0"/>
    <xf numFmtId="0" fontId="33" fillId="0" borderId="0" applyNumberFormat="0" applyFill="0" applyBorder="0" applyAlignment="0" applyProtection="0"/>
  </cellStyleXfs>
  <cellXfs count="42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9" borderId="9" xfId="0" applyFont="1" applyFill="1" applyBorder="1" applyAlignment="1">
      <alignment horizontal="center"/>
    </xf>
    <xf numFmtId="0" fontId="0" fillId="9" borderId="14" xfId="0" applyFill="1" applyBorder="1"/>
    <xf numFmtId="0" fontId="4" fillId="9" borderId="15" xfId="0" applyFont="1" applyFill="1" applyBorder="1" applyAlignment="1">
      <alignment horizontal="center"/>
    </xf>
    <xf numFmtId="0" fontId="4" fillId="9" borderId="26" xfId="0" applyFont="1" applyFill="1" applyBorder="1" applyAlignment="1">
      <alignment horizontal="center"/>
    </xf>
    <xf numFmtId="0" fontId="0" fillId="9" borderId="26" xfId="0" applyFill="1" applyBorder="1"/>
    <xf numFmtId="0" fontId="8" fillId="0" borderId="0" xfId="0" applyFont="1"/>
    <xf numFmtId="0" fontId="8" fillId="0" borderId="0" xfId="0" applyFont="1" applyAlignment="1">
      <alignment horizontal="center" vertical="center"/>
    </xf>
    <xf numFmtId="0" fontId="11" fillId="0" borderId="0" xfId="0" applyFont="1" applyAlignment="1">
      <alignment horizontal="left" vertical="center"/>
    </xf>
    <xf numFmtId="177" fontId="12" fillId="0" borderId="20" xfId="0" applyNumberFormat="1" applyFont="1" applyBorder="1"/>
    <xf numFmtId="177" fontId="12" fillId="0" borderId="27" xfId="0" applyNumberFormat="1" applyFont="1" applyBorder="1"/>
    <xf numFmtId="177" fontId="12" fillId="0" borderId="19" xfId="0" applyNumberFormat="1" applyFont="1" applyBorder="1"/>
    <xf numFmtId="177" fontId="12" fillId="2" borderId="5" xfId="0" applyNumberFormat="1" applyFont="1" applyFill="1" applyBorder="1"/>
    <xf numFmtId="177" fontId="12" fillId="2" borderId="28" xfId="0" applyNumberFormat="1" applyFont="1" applyFill="1" applyBorder="1"/>
    <xf numFmtId="177" fontId="12" fillId="2" borderId="24" xfId="0" applyNumberFormat="1" applyFont="1" applyFill="1" applyBorder="1"/>
    <xf numFmtId="177" fontId="12" fillId="0" borderId="4" xfId="0" applyNumberFormat="1" applyFont="1" applyBorder="1"/>
    <xf numFmtId="177" fontId="12" fillId="0" borderId="12" xfId="0" applyNumberFormat="1" applyFont="1" applyBorder="1"/>
    <xf numFmtId="177" fontId="12" fillId="0" borderId="13" xfId="0" applyNumberFormat="1" applyFont="1" applyBorder="1"/>
    <xf numFmtId="177" fontId="12" fillId="2" borderId="4" xfId="0" applyNumberFormat="1" applyFont="1" applyFill="1" applyBorder="1"/>
    <xf numFmtId="177" fontId="12" fillId="2" borderId="12" xfId="0" applyNumberFormat="1" applyFont="1" applyFill="1" applyBorder="1"/>
    <xf numFmtId="177" fontId="12" fillId="2" borderId="13" xfId="0" applyNumberFormat="1" applyFont="1" applyFill="1" applyBorder="1"/>
    <xf numFmtId="176" fontId="12" fillId="0" borderId="4" xfId="0" applyNumberFormat="1" applyFont="1" applyBorder="1"/>
    <xf numFmtId="176" fontId="12" fillId="0" borderId="12" xfId="0" applyNumberFormat="1" applyFont="1" applyBorder="1"/>
    <xf numFmtId="176" fontId="12" fillId="0" borderId="13" xfId="0" applyNumberFormat="1" applyFont="1" applyBorder="1"/>
    <xf numFmtId="176" fontId="12" fillId="2" borderId="4" xfId="0" applyNumberFormat="1" applyFont="1" applyFill="1" applyBorder="1"/>
    <xf numFmtId="176" fontId="12" fillId="2" borderId="12" xfId="0" applyNumberFormat="1" applyFont="1" applyFill="1" applyBorder="1"/>
    <xf numFmtId="176" fontId="12" fillId="2" borderId="13" xfId="0" applyNumberFormat="1" applyFont="1" applyFill="1" applyBorder="1"/>
    <xf numFmtId="177" fontId="13" fillId="5" borderId="21" xfId="0" applyNumberFormat="1" applyFont="1" applyFill="1" applyBorder="1"/>
    <xf numFmtId="176" fontId="12" fillId="0" borderId="20" xfId="0" applyNumberFormat="1" applyFont="1" applyBorder="1"/>
    <xf numFmtId="176" fontId="12" fillId="0" borderId="27" xfId="0" applyNumberFormat="1" applyFont="1" applyBorder="1"/>
    <xf numFmtId="176" fontId="12" fillId="0" borderId="19" xfId="0" applyNumberFormat="1" applyFont="1" applyBorder="1"/>
    <xf numFmtId="176" fontId="14" fillId="12" borderId="4" xfId="0" applyNumberFormat="1" applyFont="1" applyFill="1" applyBorder="1"/>
    <xf numFmtId="176" fontId="14" fillId="12" borderId="12" xfId="0" applyNumberFormat="1" applyFont="1" applyFill="1" applyBorder="1"/>
    <xf numFmtId="176" fontId="14" fillId="12" borderId="13" xfId="0" applyNumberFormat="1" applyFont="1" applyFill="1" applyBorder="1"/>
    <xf numFmtId="177" fontId="13" fillId="11" borderId="21" xfId="0" applyNumberFormat="1" applyFont="1" applyFill="1" applyBorder="1"/>
    <xf numFmtId="177" fontId="12" fillId="0" borderId="6" xfId="0" applyNumberFormat="1" applyFont="1" applyBorder="1"/>
    <xf numFmtId="177" fontId="12" fillId="0" borderId="29" xfId="0" applyNumberFormat="1" applyFont="1" applyBorder="1"/>
    <xf numFmtId="177" fontId="12" fillId="0" borderId="18" xfId="0" applyNumberFormat="1" applyFont="1" applyBorder="1"/>
    <xf numFmtId="176" fontId="12" fillId="2" borderId="5" xfId="0" applyNumberFormat="1" applyFont="1" applyFill="1" applyBorder="1"/>
    <xf numFmtId="176" fontId="12" fillId="2" borderId="28" xfId="0" applyNumberFormat="1" applyFont="1" applyFill="1" applyBorder="1"/>
    <xf numFmtId="176" fontId="12" fillId="2" borderId="24" xfId="0" applyNumberFormat="1" applyFont="1" applyFill="1" applyBorder="1"/>
    <xf numFmtId="177" fontId="13" fillId="3" borderId="21" xfId="0" applyNumberFormat="1" applyFont="1" applyFill="1" applyBorder="1"/>
    <xf numFmtId="0" fontId="15" fillId="0" borderId="0" xfId="0" applyFont="1"/>
    <xf numFmtId="0" fontId="11" fillId="0" borderId="0" xfId="0" applyFont="1" applyAlignment="1" applyProtection="1">
      <alignment horizontal="left" vertical="center"/>
      <protection locked="0"/>
    </xf>
    <xf numFmtId="0" fontId="8" fillId="0" borderId="0" xfId="0" applyFont="1" applyProtection="1">
      <protection locked="0"/>
    </xf>
    <xf numFmtId="0" fontId="9" fillId="6" borderId="0" xfId="0" applyFont="1" applyFill="1" applyProtection="1">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0" fillId="6" borderId="7" xfId="0" applyFont="1" applyFill="1" applyBorder="1" applyAlignment="1" applyProtection="1">
      <alignment horizontal="center" vertical="center"/>
      <protection locked="0"/>
    </xf>
    <xf numFmtId="0" fontId="15" fillId="7" borderId="2" xfId="0" applyFont="1" applyFill="1" applyBorder="1" applyProtection="1">
      <protection locked="0"/>
    </xf>
    <xf numFmtId="0" fontId="15" fillId="0" borderId="0" xfId="0" applyFont="1" applyProtection="1">
      <protection locked="0"/>
    </xf>
    <xf numFmtId="0" fontId="15" fillId="7" borderId="3" xfId="0" applyFont="1" applyFill="1" applyBorder="1" applyProtection="1">
      <protection locked="0"/>
    </xf>
    <xf numFmtId="0" fontId="16" fillId="6" borderId="7" xfId="0" applyFont="1" applyFill="1" applyBorder="1" applyProtection="1">
      <protection locked="0"/>
    </xf>
    <xf numFmtId="0" fontId="0" fillId="0" borderId="0" xfId="0" applyProtection="1">
      <protection locked="0"/>
    </xf>
    <xf numFmtId="0" fontId="6" fillId="6" borderId="0" xfId="0" applyFont="1" applyFill="1" applyProtection="1">
      <protection locked="0"/>
    </xf>
    <xf numFmtId="177" fontId="12" fillId="10" borderId="21" xfId="0" applyNumberFormat="1" applyFont="1" applyFill="1" applyBorder="1"/>
    <xf numFmtId="177" fontId="12" fillId="2" borderId="20" xfId="0" applyNumberFormat="1" applyFont="1" applyFill="1" applyBorder="1"/>
    <xf numFmtId="177" fontId="12" fillId="2" borderId="27" xfId="0" applyNumberFormat="1" applyFont="1" applyFill="1" applyBorder="1"/>
    <xf numFmtId="177" fontId="12" fillId="2" borderId="19" xfId="0" applyNumberFormat="1" applyFont="1" applyFill="1" applyBorder="1"/>
    <xf numFmtId="177" fontId="13" fillId="14" borderId="21" xfId="0" applyNumberFormat="1" applyFont="1" applyFill="1" applyBorder="1"/>
    <xf numFmtId="177" fontId="13" fillId="14" borderId="23" xfId="0" applyNumberFormat="1" applyFont="1" applyFill="1" applyBorder="1"/>
    <xf numFmtId="177" fontId="13" fillId="4" borderId="21" xfId="0" applyNumberFormat="1" applyFont="1" applyFill="1" applyBorder="1"/>
    <xf numFmtId="177" fontId="13" fillId="15" borderId="21" xfId="0" applyNumberFormat="1" applyFont="1" applyFill="1" applyBorder="1"/>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5"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5" fillId="11" borderId="11" xfId="0" applyNumberFormat="1" applyFont="1" applyFill="1" applyBorder="1"/>
    <xf numFmtId="178" fontId="12" fillId="0" borderId="6" xfId="0" applyNumberFormat="1" applyFont="1" applyBorder="1"/>
    <xf numFmtId="178" fontId="12" fillId="2" borderId="5" xfId="0" applyNumberFormat="1" applyFont="1" applyFill="1" applyBorder="1"/>
    <xf numFmtId="178" fontId="12" fillId="0" borderId="4" xfId="0" applyNumberFormat="1" applyFont="1" applyBorder="1"/>
    <xf numFmtId="178" fontId="12" fillId="2" borderId="4" xfId="0" applyNumberFormat="1" applyFont="1" applyFill="1" applyBorder="1"/>
    <xf numFmtId="178" fontId="5" fillId="3" borderId="11" xfId="0" applyNumberFormat="1" applyFont="1" applyFill="1" applyBorder="1"/>
    <xf numFmtId="178" fontId="12"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5" fillId="14" borderId="11" xfId="0" applyNumberFormat="1" applyFont="1" applyFill="1" applyBorder="1"/>
    <xf numFmtId="178" fontId="5" fillId="4" borderId="11" xfId="0" applyNumberFormat="1" applyFont="1" applyFill="1" applyBorder="1"/>
    <xf numFmtId="178" fontId="12" fillId="2" borderId="20" xfId="0" applyNumberFormat="1" applyFont="1" applyFill="1" applyBorder="1"/>
    <xf numFmtId="0" fontId="15" fillId="7" borderId="36" xfId="0" applyFont="1" applyFill="1" applyBorder="1" applyProtection="1">
      <protection locked="0"/>
    </xf>
    <xf numFmtId="177" fontId="13" fillId="15" borderId="37" xfId="0" applyNumberFormat="1" applyFont="1" applyFill="1" applyBorder="1"/>
    <xf numFmtId="177" fontId="13" fillId="14" borderId="30" xfId="0" applyNumberFormat="1" applyFont="1" applyFill="1" applyBorder="1"/>
    <xf numFmtId="176" fontId="12" fillId="2" borderId="18" xfId="0" applyNumberFormat="1" applyFont="1" applyFill="1" applyBorder="1"/>
    <xf numFmtId="176" fontId="14" fillId="12" borderId="18" xfId="0" applyNumberFormat="1" applyFont="1" applyFill="1" applyBorder="1"/>
    <xf numFmtId="176" fontId="12" fillId="0" borderId="38" xfId="0" applyNumberFormat="1" applyFont="1" applyBorder="1"/>
    <xf numFmtId="177" fontId="13" fillId="14" borderId="10" xfId="0" applyNumberFormat="1" applyFont="1" applyFill="1" applyBorder="1"/>
    <xf numFmtId="176" fontId="12" fillId="0" borderId="24" xfId="0" applyNumberFormat="1" applyFont="1" applyBorder="1"/>
    <xf numFmtId="178" fontId="5" fillId="15" borderId="11" xfId="0" applyNumberFormat="1" applyFont="1" applyFill="1" applyBorder="1"/>
    <xf numFmtId="178" fontId="5" fillId="15" borderId="35" xfId="0" applyNumberFormat="1" applyFont="1" applyFill="1" applyBorder="1"/>
    <xf numFmtId="178" fontId="0" fillId="16" borderId="10" xfId="0" applyNumberFormat="1" applyFill="1" applyBorder="1" applyAlignment="1">
      <alignment horizontal="center" vertical="center"/>
    </xf>
    <xf numFmtId="178" fontId="5" fillId="16" borderId="39" xfId="0" applyNumberFormat="1" applyFont="1" applyFill="1" applyBorder="1"/>
    <xf numFmtId="177" fontId="13" fillId="16" borderId="15" xfId="0" applyNumberFormat="1" applyFont="1" applyFill="1" applyBorder="1"/>
    <xf numFmtId="177" fontId="13" fillId="16" borderId="26" xfId="0" applyNumberFormat="1" applyFont="1" applyFill="1" applyBorder="1"/>
    <xf numFmtId="0" fontId="15" fillId="0" borderId="0" xfId="0" applyFont="1" applyAlignment="1" applyProtection="1">
      <alignment horizontal="left"/>
      <protection locked="0"/>
    </xf>
    <xf numFmtId="0" fontId="16" fillId="6" borderId="7" xfId="0" applyFont="1" applyFill="1" applyBorder="1" applyAlignment="1" applyProtection="1">
      <alignment horizontal="left"/>
      <protection locked="0"/>
    </xf>
    <xf numFmtId="0" fontId="15" fillId="0" borderId="0" xfId="0" applyFont="1" applyAlignment="1">
      <alignment horizontal="left"/>
    </xf>
    <xf numFmtId="0" fontId="8" fillId="0" borderId="0" xfId="0" applyFont="1" applyAlignment="1">
      <alignment horizontal="left" vertical="center"/>
    </xf>
    <xf numFmtId="0" fontId="16" fillId="6" borderId="0" xfId="0" applyFont="1" applyFill="1" applyAlignment="1" applyProtection="1">
      <alignment horizontal="left"/>
      <protection locked="0"/>
    </xf>
    <xf numFmtId="177" fontId="13" fillId="5" borderId="22" xfId="0" applyNumberFormat="1" applyFont="1" applyFill="1" applyBorder="1"/>
    <xf numFmtId="177" fontId="13" fillId="11" borderId="22" xfId="0" applyNumberFormat="1" applyFont="1" applyFill="1" applyBorder="1"/>
    <xf numFmtId="177" fontId="13" fillId="3" borderId="22" xfId="0" applyNumberFormat="1" applyFont="1" applyFill="1" applyBorder="1"/>
    <xf numFmtId="177" fontId="13" fillId="16" borderId="50" xfId="0" applyNumberFormat="1" applyFont="1" applyFill="1" applyBorder="1"/>
    <xf numFmtId="177" fontId="12" fillId="10" borderId="22" xfId="0" applyNumberFormat="1" applyFont="1" applyFill="1" applyBorder="1"/>
    <xf numFmtId="177" fontId="13" fillId="15" borderId="22" xfId="0" applyNumberFormat="1" applyFont="1" applyFill="1" applyBorder="1"/>
    <xf numFmtId="177" fontId="13" fillId="4" borderId="22" xfId="0" applyNumberFormat="1" applyFont="1" applyFill="1" applyBorder="1"/>
    <xf numFmtId="177" fontId="13" fillId="15" borderId="51" xfId="0" applyNumberFormat="1" applyFont="1" applyFill="1" applyBorder="1"/>
    <xf numFmtId="177" fontId="30" fillId="0" borderId="0" xfId="0" applyNumberFormat="1" applyFont="1"/>
    <xf numFmtId="177" fontId="29" fillId="0" borderId="0" xfId="0" applyNumberFormat="1" applyFont="1" applyAlignment="1">
      <alignment horizontal="center" vertical="center"/>
    </xf>
    <xf numFmtId="177" fontId="28" fillId="0" borderId="0" xfId="0" applyNumberFormat="1" applyFont="1" applyAlignment="1">
      <alignment horizontal="center" vertical="center"/>
    </xf>
    <xf numFmtId="0" fontId="31" fillId="6" borderId="0" xfId="0" applyFont="1" applyFill="1" applyAlignment="1">
      <alignment horizontal="center" vertical="center"/>
    </xf>
    <xf numFmtId="0" fontId="5" fillId="17" borderId="0" xfId="0" applyFont="1" applyFill="1"/>
    <xf numFmtId="0" fontId="31" fillId="6" borderId="0" xfId="0" applyFont="1" applyFill="1" applyAlignment="1">
      <alignment horizontal="left" vertical="center"/>
    </xf>
    <xf numFmtId="0" fontId="33" fillId="0" borderId="0" xfId="1"/>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35" fillId="8" borderId="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36" fillId="0" borderId="0" xfId="0" applyFont="1" applyAlignment="1">
      <alignment horizontal="center" vertical="center"/>
    </xf>
    <xf numFmtId="0" fontId="37" fillId="13" borderId="9" xfId="0" applyFont="1" applyFill="1" applyBorder="1" applyAlignment="1">
      <alignment horizontal="center" vertical="center"/>
    </xf>
    <xf numFmtId="0" fontId="38" fillId="18" borderId="56" xfId="0" applyFont="1" applyFill="1" applyBorder="1" applyAlignment="1">
      <alignment vertical="center"/>
    </xf>
    <xf numFmtId="0" fontId="41" fillId="18" borderId="61" xfId="0" applyFont="1" applyFill="1" applyBorder="1" applyAlignment="1">
      <alignment horizontal="center" vertical="center"/>
    </xf>
    <xf numFmtId="0" fontId="42" fillId="13" borderId="34" xfId="0" applyFont="1" applyFill="1" applyBorder="1" applyAlignment="1">
      <alignment vertical="center"/>
    </xf>
    <xf numFmtId="0" fontId="41" fillId="13" borderId="73" xfId="0" applyFont="1" applyFill="1" applyBorder="1" applyAlignment="1">
      <alignment vertical="center"/>
    </xf>
    <xf numFmtId="181" fontId="0" fillId="0" borderId="0" xfId="0" applyNumberFormat="1"/>
    <xf numFmtId="181" fontId="39" fillId="0" borderId="57" xfId="0" applyNumberFormat="1" applyFont="1" applyBorder="1" applyAlignment="1">
      <alignment horizontal="center" vertical="center"/>
    </xf>
    <xf numFmtId="181" fontId="39" fillId="13" borderId="74" xfId="0" applyNumberFormat="1" applyFont="1" applyFill="1" applyBorder="1" applyAlignment="1">
      <alignment vertical="center"/>
    </xf>
    <xf numFmtId="181" fontId="40" fillId="0" borderId="58" xfId="0" applyNumberFormat="1" applyFont="1" applyBorder="1" applyAlignment="1">
      <alignment horizontal="center" vertical="center"/>
    </xf>
    <xf numFmtId="181" fontId="40" fillId="13" borderId="74" xfId="0" applyNumberFormat="1" applyFont="1" applyFill="1" applyBorder="1" applyAlignment="1">
      <alignment vertical="center"/>
    </xf>
    <xf numFmtId="181" fontId="40" fillId="0" borderId="59" xfId="0" applyNumberFormat="1" applyFont="1" applyBorder="1" applyAlignment="1">
      <alignment horizontal="center" vertical="center"/>
    </xf>
    <xf numFmtId="181" fontId="39" fillId="0" borderId="60" xfId="0" applyNumberFormat="1" applyFont="1" applyBorder="1" applyAlignment="1">
      <alignment horizontal="center" vertical="center"/>
    </xf>
    <xf numFmtId="181" fontId="45" fillId="0" borderId="69" xfId="0" applyNumberFormat="1" applyFont="1" applyBorder="1" applyAlignment="1">
      <alignment horizontal="center" vertical="center"/>
    </xf>
    <xf numFmtId="181" fontId="40" fillId="0" borderId="50" xfId="0" applyNumberFormat="1" applyFont="1" applyBorder="1" applyAlignment="1">
      <alignment horizontal="center" vertical="center"/>
    </xf>
    <xf numFmtId="181" fontId="43" fillId="0" borderId="70" xfId="0" applyNumberFormat="1" applyFont="1" applyBorder="1" applyAlignment="1">
      <alignment horizontal="center" vertical="center"/>
    </xf>
    <xf numFmtId="0" fontId="43" fillId="0" borderId="65" xfId="0" applyFont="1" applyBorder="1" applyAlignment="1" applyProtection="1">
      <alignment horizontal="center" vertical="center"/>
      <protection locked="0"/>
    </xf>
    <xf numFmtId="181" fontId="45" fillId="0" borderId="66" xfId="0" applyNumberFormat="1" applyFont="1" applyBorder="1" applyAlignment="1" applyProtection="1">
      <alignment horizontal="center" vertical="center"/>
      <protection locked="0"/>
    </xf>
    <xf numFmtId="181" fontId="43" fillId="0" borderId="67" xfId="0" applyNumberFormat="1" applyFont="1" applyBorder="1" applyAlignment="1" applyProtection="1">
      <alignment horizontal="center" vertical="center"/>
      <protection locked="0"/>
    </xf>
    <xf numFmtId="0" fontId="47" fillId="0" borderId="56" xfId="0" applyFont="1" applyBorder="1" applyAlignment="1" applyProtection="1">
      <alignment vertical="center"/>
      <protection locked="0"/>
    </xf>
    <xf numFmtId="181" fontId="48" fillId="0" borderId="57" xfId="0" applyNumberFormat="1" applyFont="1" applyBorder="1" applyAlignment="1" applyProtection="1">
      <alignment vertical="center"/>
      <protection locked="0"/>
    </xf>
    <xf numFmtId="181" fontId="47" fillId="0" borderId="58" xfId="0" applyNumberFormat="1" applyFont="1" applyBorder="1" applyAlignment="1" applyProtection="1">
      <alignment vertical="center"/>
      <protection locked="0"/>
    </xf>
    <xf numFmtId="181" fontId="47" fillId="0" borderId="59" xfId="0" applyNumberFormat="1" applyFont="1" applyBorder="1" applyAlignment="1" applyProtection="1">
      <alignment vertical="center"/>
      <protection locked="0"/>
    </xf>
    <xf numFmtId="0" fontId="47" fillId="12" borderId="65" xfId="0" applyFont="1" applyFill="1" applyBorder="1" applyAlignment="1" applyProtection="1">
      <alignment vertical="center"/>
      <protection locked="0"/>
    </xf>
    <xf numFmtId="181" fontId="48" fillId="12" borderId="66" xfId="0" applyNumberFormat="1" applyFont="1" applyFill="1" applyBorder="1" applyAlignment="1" applyProtection="1">
      <alignment vertical="center"/>
      <protection locked="0"/>
    </xf>
    <xf numFmtId="181" fontId="47" fillId="12" borderId="67" xfId="0" applyNumberFormat="1" applyFont="1" applyFill="1" applyBorder="1" applyAlignment="1" applyProtection="1">
      <alignment vertical="center"/>
      <protection locked="0"/>
    </xf>
    <xf numFmtId="181" fontId="47" fillId="12" borderId="68" xfId="0" applyNumberFormat="1" applyFont="1" applyFill="1" applyBorder="1" applyAlignment="1" applyProtection="1">
      <alignment vertical="center"/>
      <protection locked="0"/>
    </xf>
    <xf numFmtId="0" fontId="47" fillId="0" borderId="65" xfId="0" applyFont="1" applyBorder="1" applyAlignment="1" applyProtection="1">
      <alignment vertical="center"/>
      <protection locked="0"/>
    </xf>
    <xf numFmtId="181" fontId="48" fillId="0" borderId="66" xfId="0" applyNumberFormat="1" applyFont="1" applyBorder="1" applyAlignment="1" applyProtection="1">
      <alignment vertical="center"/>
      <protection locked="0"/>
    </xf>
    <xf numFmtId="181" fontId="47" fillId="0" borderId="67" xfId="0" applyNumberFormat="1" applyFont="1" applyBorder="1" applyAlignment="1" applyProtection="1">
      <alignment vertical="center"/>
      <protection locked="0"/>
    </xf>
    <xf numFmtId="181" fontId="47" fillId="0" borderId="68" xfId="0" applyNumberFormat="1" applyFont="1" applyBorder="1" applyAlignment="1" applyProtection="1">
      <alignment vertical="center"/>
      <protection locked="0"/>
    </xf>
    <xf numFmtId="181" fontId="50" fillId="0" borderId="66" xfId="0" applyNumberFormat="1" applyFont="1" applyBorder="1" applyAlignment="1" applyProtection="1">
      <alignment vertical="center"/>
      <protection locked="0"/>
    </xf>
    <xf numFmtId="0" fontId="52" fillId="13" borderId="9" xfId="0" applyFont="1" applyFill="1" applyBorder="1" applyAlignment="1">
      <alignment horizontal="center" vertical="center"/>
    </xf>
    <xf numFmtId="0" fontId="52" fillId="18" borderId="61" xfId="0" applyFont="1" applyFill="1" applyBorder="1" applyAlignment="1">
      <alignment horizontal="center" vertical="center"/>
    </xf>
    <xf numFmtId="0" fontId="53" fillId="13" borderId="34" xfId="0" applyFont="1" applyFill="1" applyBorder="1" applyAlignment="1">
      <alignment vertical="center"/>
    </xf>
    <xf numFmtId="0" fontId="36" fillId="12" borderId="65" xfId="0" applyFont="1" applyFill="1" applyBorder="1" applyAlignment="1" applyProtection="1">
      <alignment vertical="center"/>
      <protection locked="0"/>
    </xf>
    <xf numFmtId="181" fontId="56" fillId="12" borderId="66" xfId="0" applyNumberFormat="1" applyFont="1" applyFill="1" applyBorder="1" applyAlignment="1" applyProtection="1">
      <alignment vertical="center"/>
      <protection locked="0"/>
    </xf>
    <xf numFmtId="181" fontId="36" fillId="12" borderId="67" xfId="0" applyNumberFormat="1" applyFont="1" applyFill="1" applyBorder="1" applyAlignment="1" applyProtection="1">
      <alignment vertical="center"/>
      <protection locked="0"/>
    </xf>
    <xf numFmtId="181" fontId="36" fillId="12" borderId="68" xfId="0" applyNumberFormat="1" applyFont="1" applyFill="1" applyBorder="1" applyAlignment="1" applyProtection="1">
      <alignment vertical="center"/>
      <protection locked="0"/>
    </xf>
    <xf numFmtId="0" fontId="36" fillId="0" borderId="65" xfId="0" applyFont="1" applyBorder="1" applyAlignment="1" applyProtection="1">
      <alignment vertical="center"/>
      <protection locked="0"/>
    </xf>
    <xf numFmtId="181" fontId="56" fillId="0" borderId="66" xfId="0" applyNumberFormat="1" applyFont="1" applyBorder="1" applyAlignment="1" applyProtection="1">
      <alignment vertical="center"/>
      <protection locked="0"/>
    </xf>
    <xf numFmtId="181" fontId="36" fillId="0" borderId="67" xfId="0" applyNumberFormat="1" applyFont="1" applyBorder="1" applyAlignment="1" applyProtection="1">
      <alignment vertical="center"/>
      <protection locked="0"/>
    </xf>
    <xf numFmtId="181" fontId="36" fillId="0" borderId="68" xfId="0" applyNumberFormat="1" applyFont="1" applyBorder="1" applyAlignment="1" applyProtection="1">
      <alignment vertical="center"/>
      <protection locked="0"/>
    </xf>
    <xf numFmtId="0" fontId="52" fillId="13" borderId="73" xfId="0" applyFont="1" applyFill="1" applyBorder="1" applyAlignment="1">
      <alignment vertical="center"/>
    </xf>
    <xf numFmtId="181" fontId="54" fillId="13" borderId="74" xfId="0" applyNumberFormat="1" applyFont="1" applyFill="1" applyBorder="1" applyAlignment="1">
      <alignment vertical="center"/>
    </xf>
    <xf numFmtId="181" fontId="53" fillId="13" borderId="74" xfId="0" applyNumberFormat="1" applyFont="1" applyFill="1" applyBorder="1" applyAlignment="1">
      <alignment vertical="center"/>
    </xf>
    <xf numFmtId="0" fontId="59" fillId="18" borderId="56" xfId="0" applyFont="1" applyFill="1" applyBorder="1" applyAlignment="1">
      <alignment vertical="center"/>
    </xf>
    <xf numFmtId="181" fontId="60" fillId="0" borderId="57" xfId="0" applyNumberFormat="1" applyFont="1" applyBorder="1" applyAlignment="1">
      <alignment horizontal="center" vertical="center"/>
    </xf>
    <xf numFmtId="181" fontId="59" fillId="0" borderId="58" xfId="0" applyNumberFormat="1" applyFont="1" applyBorder="1" applyAlignment="1">
      <alignment horizontal="center" vertical="center"/>
    </xf>
    <xf numFmtId="181" fontId="59" fillId="0" borderId="59" xfId="0" applyNumberFormat="1" applyFont="1" applyBorder="1" applyAlignment="1">
      <alignment horizontal="center" vertical="center"/>
    </xf>
    <xf numFmtId="181" fontId="60" fillId="0" borderId="60" xfId="0" applyNumberFormat="1" applyFont="1" applyBorder="1" applyAlignment="1">
      <alignment horizontal="center" vertical="center"/>
    </xf>
    <xf numFmtId="181" fontId="59" fillId="0" borderId="50" xfId="0" applyNumberFormat="1" applyFont="1" applyBorder="1" applyAlignment="1">
      <alignment horizontal="center" vertical="center"/>
    </xf>
    <xf numFmtId="0" fontId="61" fillId="0" borderId="65" xfId="0" applyFont="1" applyBorder="1" applyAlignment="1" applyProtection="1">
      <alignment horizontal="center" vertical="center"/>
      <protection locked="0"/>
    </xf>
    <xf numFmtId="181" fontId="26" fillId="0" borderId="66" xfId="0" applyNumberFormat="1" applyFont="1" applyBorder="1" applyAlignment="1" applyProtection="1">
      <alignment horizontal="center" vertical="center"/>
      <protection locked="0"/>
    </xf>
    <xf numFmtId="181" fontId="61" fillId="0" borderId="67" xfId="0" applyNumberFormat="1" applyFont="1" applyBorder="1" applyAlignment="1" applyProtection="1">
      <alignment horizontal="center" vertical="center"/>
      <protection locked="0"/>
    </xf>
    <xf numFmtId="181" fontId="26" fillId="0" borderId="69" xfId="0" applyNumberFormat="1" applyFont="1" applyBorder="1" applyAlignment="1">
      <alignment horizontal="center" vertical="center"/>
    </xf>
    <xf numFmtId="181" fontId="61" fillId="0" borderId="70" xfId="0" applyNumberFormat="1" applyFont="1" applyBorder="1" applyAlignment="1">
      <alignment horizontal="center" vertical="center"/>
    </xf>
    <xf numFmtId="0" fontId="30" fillId="0" borderId="56" xfId="0" applyFont="1" applyBorder="1" applyAlignment="1" applyProtection="1">
      <alignment vertical="center"/>
      <protection locked="0"/>
    </xf>
    <xf numFmtId="181" fontId="25" fillId="0" borderId="57" xfId="0" applyNumberFormat="1" applyFont="1" applyBorder="1" applyAlignment="1" applyProtection="1">
      <alignment vertical="center"/>
      <protection locked="0"/>
    </xf>
    <xf numFmtId="181" fontId="30" fillId="0" borderId="58" xfId="0" applyNumberFormat="1" applyFont="1" applyBorder="1" applyAlignment="1" applyProtection="1">
      <alignment vertical="center"/>
      <protection locked="0"/>
    </xf>
    <xf numFmtId="181" fontId="30" fillId="0" borderId="59" xfId="0" applyNumberFormat="1" applyFont="1" applyBorder="1" applyAlignment="1" applyProtection="1">
      <alignment vertical="center"/>
      <protection locked="0"/>
    </xf>
    <xf numFmtId="0" fontId="30" fillId="12" borderId="65" xfId="0" applyFont="1" applyFill="1" applyBorder="1" applyAlignment="1" applyProtection="1">
      <alignment vertical="center"/>
      <protection locked="0"/>
    </xf>
    <xf numFmtId="181" fontId="25" fillId="12" borderId="66" xfId="0" applyNumberFormat="1" applyFont="1" applyFill="1" applyBorder="1" applyAlignment="1" applyProtection="1">
      <alignment vertical="center"/>
      <protection locked="0"/>
    </xf>
    <xf numFmtId="181" fontId="30" fillId="12" borderId="67" xfId="0" applyNumberFormat="1" applyFont="1" applyFill="1" applyBorder="1" applyAlignment="1" applyProtection="1">
      <alignment vertical="center"/>
      <protection locked="0"/>
    </xf>
    <xf numFmtId="181" fontId="30" fillId="12" borderId="68" xfId="0" applyNumberFormat="1" applyFont="1" applyFill="1" applyBorder="1" applyAlignment="1" applyProtection="1">
      <alignment vertical="center"/>
      <protection locked="0"/>
    </xf>
    <xf numFmtId="0" fontId="30" fillId="0" borderId="65" xfId="0" applyFont="1" applyBorder="1" applyAlignment="1" applyProtection="1">
      <alignment vertical="center"/>
      <protection locked="0"/>
    </xf>
    <xf numFmtId="181" fontId="25" fillId="0" borderId="66" xfId="0" applyNumberFormat="1" applyFont="1" applyBorder="1" applyAlignment="1" applyProtection="1">
      <alignment vertical="center"/>
      <protection locked="0"/>
    </xf>
    <xf numFmtId="181" fontId="30" fillId="0" borderId="67" xfId="0" applyNumberFormat="1" applyFont="1" applyBorder="1" applyAlignment="1" applyProtection="1">
      <alignment vertical="center"/>
      <protection locked="0"/>
    </xf>
    <xf numFmtId="181" fontId="30" fillId="0" borderId="68" xfId="0" applyNumberFormat="1" applyFont="1" applyBorder="1" applyAlignment="1" applyProtection="1">
      <alignment vertical="center"/>
      <protection locked="0"/>
    </xf>
    <xf numFmtId="0" fontId="62" fillId="13" borderId="73" xfId="0" applyFont="1" applyFill="1" applyBorder="1" applyAlignment="1">
      <alignment vertical="center"/>
    </xf>
    <xf numFmtId="181" fontId="26" fillId="13" borderId="74" xfId="0" applyNumberFormat="1" applyFont="1" applyFill="1" applyBorder="1" applyAlignment="1">
      <alignment vertical="center"/>
    </xf>
    <xf numFmtId="181" fontId="61" fillId="13" borderId="74" xfId="0" applyNumberFormat="1" applyFont="1" applyFill="1" applyBorder="1" applyAlignment="1">
      <alignment vertical="center"/>
    </xf>
    <xf numFmtId="0" fontId="0" fillId="6" borderId="0" xfId="0" applyFill="1"/>
    <xf numFmtId="182" fontId="48" fillId="0" borderId="57" xfId="0" applyNumberFormat="1" applyFont="1" applyBorder="1" applyAlignment="1" applyProtection="1">
      <alignment vertical="center"/>
      <protection locked="0"/>
    </xf>
    <xf numFmtId="182" fontId="47" fillId="0" borderId="58" xfId="0" applyNumberFormat="1" applyFont="1" applyBorder="1" applyAlignment="1" applyProtection="1">
      <alignment vertical="center"/>
      <protection locked="0"/>
    </xf>
    <xf numFmtId="182" fontId="48" fillId="12" borderId="66" xfId="0" applyNumberFormat="1" applyFont="1" applyFill="1" applyBorder="1" applyAlignment="1" applyProtection="1">
      <alignment vertical="center"/>
      <protection locked="0"/>
    </xf>
    <xf numFmtId="182" fontId="47" fillId="12" borderId="67" xfId="0" applyNumberFormat="1" applyFont="1" applyFill="1" applyBorder="1" applyAlignment="1" applyProtection="1">
      <alignment vertical="center"/>
      <protection locked="0"/>
    </xf>
    <xf numFmtId="182" fontId="48" fillId="0" borderId="66" xfId="0" applyNumberFormat="1" applyFont="1" applyBorder="1" applyAlignment="1" applyProtection="1">
      <alignment vertical="center"/>
      <protection locked="0"/>
    </xf>
    <xf numFmtId="182" fontId="47" fillId="0" borderId="67" xfId="0" applyNumberFormat="1" applyFont="1" applyBorder="1" applyAlignment="1" applyProtection="1">
      <alignment vertical="center"/>
      <protection locked="0"/>
    </xf>
    <xf numFmtId="182" fontId="50" fillId="0" borderId="66" xfId="0" applyNumberFormat="1" applyFont="1" applyBorder="1" applyAlignment="1" applyProtection="1">
      <alignment vertical="center"/>
      <protection locked="0"/>
    </xf>
    <xf numFmtId="182" fontId="39" fillId="13" borderId="74" xfId="0" applyNumberFormat="1" applyFont="1" applyFill="1" applyBorder="1" applyAlignment="1">
      <alignment vertical="center"/>
    </xf>
    <xf numFmtId="182" fontId="40" fillId="13" borderId="74" xfId="0" applyNumberFormat="1" applyFont="1" applyFill="1" applyBorder="1" applyAlignment="1">
      <alignment vertical="center"/>
    </xf>
    <xf numFmtId="0" fontId="63" fillId="0" borderId="0" xfId="0" applyFont="1"/>
    <xf numFmtId="0" fontId="64" fillId="0" borderId="0" xfId="0" applyFont="1"/>
    <xf numFmtId="0" fontId="0" fillId="20" borderId="0" xfId="0" applyFill="1"/>
    <xf numFmtId="178" fontId="18" fillId="0" borderId="76" xfId="0" applyNumberFormat="1" applyFont="1" applyBorder="1" applyAlignment="1">
      <alignment horizontal="left" vertical="center"/>
    </xf>
    <xf numFmtId="0" fontId="19" fillId="6" borderId="0" xfId="0" applyFont="1" applyFill="1" applyProtection="1">
      <protection locked="0"/>
    </xf>
    <xf numFmtId="177" fontId="19" fillId="6" borderId="0" xfId="0" applyNumberFormat="1" applyFont="1" applyFill="1"/>
    <xf numFmtId="177" fontId="18" fillId="0" borderId="77" xfId="0" applyNumberFormat="1" applyFont="1" applyBorder="1" applyAlignment="1">
      <alignment horizontal="right" vertical="center"/>
    </xf>
    <xf numFmtId="0" fontId="0" fillId="0" borderId="81" xfId="0" applyBorder="1"/>
    <xf numFmtId="0" fontId="0" fillId="0" borderId="76" xfId="0" applyBorder="1"/>
    <xf numFmtId="0" fontId="0" fillId="0" borderId="77" xfId="0" applyBorder="1"/>
    <xf numFmtId="0" fontId="0" fillId="0" borderId="85" xfId="0" applyBorder="1"/>
    <xf numFmtId="0" fontId="0" fillId="0" borderId="86" xfId="0" applyBorder="1"/>
    <xf numFmtId="177" fontId="18" fillId="22" borderId="77" xfId="0" applyNumberFormat="1" applyFont="1" applyFill="1" applyBorder="1" applyAlignment="1" applyProtection="1">
      <alignment horizontal="right" vertical="center"/>
      <protection locked="0"/>
    </xf>
    <xf numFmtId="177" fontId="18" fillId="22" borderId="76" xfId="0" applyNumberFormat="1" applyFont="1" applyFill="1" applyBorder="1" applyAlignment="1" applyProtection="1">
      <alignment horizontal="left" vertical="center"/>
      <protection locked="0"/>
    </xf>
    <xf numFmtId="176" fontId="18" fillId="21" borderId="87" xfId="0" applyNumberFormat="1" applyFont="1" applyFill="1" applyBorder="1" applyAlignment="1" applyProtection="1">
      <alignment horizontal="center" vertical="center"/>
      <protection locked="0"/>
    </xf>
    <xf numFmtId="176" fontId="18" fillId="21" borderId="89" xfId="0" applyNumberFormat="1" applyFont="1" applyFill="1" applyBorder="1" applyAlignment="1" applyProtection="1">
      <alignment horizontal="center" vertical="center"/>
      <protection locked="0"/>
    </xf>
    <xf numFmtId="176" fontId="18" fillId="21" borderId="88" xfId="0" applyNumberFormat="1" applyFont="1" applyFill="1" applyBorder="1" applyAlignment="1" applyProtection="1">
      <alignment horizontal="center" vertical="center"/>
      <protection locked="0"/>
    </xf>
    <xf numFmtId="176" fontId="25" fillId="21" borderId="89" xfId="0" applyNumberFormat="1" applyFont="1" applyFill="1" applyBorder="1" applyAlignment="1" applyProtection="1">
      <alignment horizontal="center" vertical="center"/>
      <protection locked="0"/>
    </xf>
    <xf numFmtId="0" fontId="65" fillId="20" borderId="0" xfId="0" applyFont="1" applyFill="1" applyAlignment="1">
      <alignment horizontal="left" vertical="top"/>
    </xf>
    <xf numFmtId="0" fontId="34" fillId="0" borderId="0" xfId="0" applyFont="1"/>
    <xf numFmtId="177" fontId="18" fillId="22" borderId="0" xfId="0" applyNumberFormat="1" applyFont="1" applyFill="1" applyAlignment="1" applyProtection="1">
      <alignment horizontal="right" vertical="center"/>
      <protection locked="0"/>
    </xf>
    <xf numFmtId="178" fontId="18" fillId="0" borderId="0" xfId="0" applyNumberFormat="1" applyFont="1" applyAlignment="1">
      <alignment horizontal="left" vertical="center"/>
    </xf>
    <xf numFmtId="178" fontId="67" fillId="24" borderId="0" xfId="0" applyNumberFormat="1" applyFont="1" applyFill="1" applyAlignment="1" applyProtection="1">
      <alignment horizontal="left" vertical="center"/>
      <protection locked="0"/>
    </xf>
    <xf numFmtId="177" fontId="67" fillId="24" borderId="0" xfId="0" applyNumberFormat="1" applyFont="1" applyFill="1" applyAlignment="1" applyProtection="1">
      <alignment horizontal="right" vertical="center"/>
      <protection locked="0"/>
    </xf>
    <xf numFmtId="177" fontId="25" fillId="22" borderId="0" xfId="0" applyNumberFormat="1" applyFont="1" applyFill="1" applyAlignment="1" applyProtection="1">
      <alignment horizontal="right" vertical="center"/>
      <protection locked="0"/>
    </xf>
    <xf numFmtId="178" fontId="66" fillId="23" borderId="90" xfId="0" applyNumberFormat="1" applyFont="1" applyFill="1" applyBorder="1" applyAlignment="1">
      <alignment horizontal="left" vertical="center"/>
    </xf>
    <xf numFmtId="177" fontId="68" fillId="23" borderId="92" xfId="0" applyNumberFormat="1" applyFont="1" applyFill="1" applyBorder="1" applyAlignment="1">
      <alignment horizontal="right" vertical="center"/>
    </xf>
    <xf numFmtId="177" fontId="66" fillId="23" borderId="91" xfId="0" applyNumberFormat="1" applyFont="1" applyFill="1" applyBorder="1" applyAlignment="1">
      <alignment horizontal="right" vertical="center"/>
    </xf>
    <xf numFmtId="177" fontId="66" fillId="23" borderId="92" xfId="0" applyNumberFormat="1" applyFont="1" applyFill="1" applyBorder="1" applyAlignment="1">
      <alignment horizontal="right" vertical="center"/>
    </xf>
    <xf numFmtId="178" fontId="66" fillId="23" borderId="92" xfId="0" applyNumberFormat="1" applyFont="1" applyFill="1" applyBorder="1" applyAlignment="1">
      <alignment horizontal="left" vertical="center"/>
    </xf>
    <xf numFmtId="0" fontId="72" fillId="0" borderId="77" xfId="0" applyFont="1" applyBorder="1"/>
    <xf numFmtId="177" fontId="72" fillId="0" borderId="0" xfId="0" applyNumberFormat="1" applyFont="1"/>
    <xf numFmtId="0" fontId="73" fillId="0" borderId="76" xfId="0" applyFont="1" applyBorder="1"/>
    <xf numFmtId="0" fontId="73" fillId="0" borderId="0" xfId="0" applyFont="1"/>
    <xf numFmtId="0" fontId="5" fillId="6" borderId="0" xfId="0" applyFont="1" applyFill="1"/>
    <xf numFmtId="177" fontId="18" fillId="2" borderId="94" xfId="0" applyNumberFormat="1" applyFont="1" applyFill="1" applyBorder="1" applyAlignment="1" applyProtection="1">
      <alignment horizontal="center" vertical="center"/>
      <protection locked="0"/>
    </xf>
    <xf numFmtId="177" fontId="18" fillId="6" borderId="96" xfId="0" applyNumberFormat="1" applyFont="1" applyFill="1" applyBorder="1" applyAlignment="1" applyProtection="1">
      <alignment horizontal="center" vertical="center"/>
      <protection locked="0"/>
    </xf>
    <xf numFmtId="177" fontId="18" fillId="2" borderId="96" xfId="0" applyNumberFormat="1" applyFont="1" applyFill="1" applyBorder="1" applyAlignment="1" applyProtection="1">
      <alignment horizontal="center" vertical="center"/>
      <protection locked="0"/>
    </xf>
    <xf numFmtId="177" fontId="18" fillId="2" borderId="98" xfId="0" applyNumberFormat="1"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6" borderId="97" xfId="0" applyFont="1" applyFill="1" applyBorder="1" applyAlignment="1" applyProtection="1">
      <alignment horizontal="center" vertical="center"/>
      <protection locked="0"/>
    </xf>
    <xf numFmtId="0" fontId="18" fillId="2" borderId="97" xfId="0" applyFont="1" applyFill="1" applyBorder="1" applyAlignment="1" applyProtection="1">
      <alignment horizontal="center" vertical="center"/>
      <protection locked="0"/>
    </xf>
    <xf numFmtId="0" fontId="18" fillId="2" borderId="99" xfId="0" applyFont="1" applyFill="1" applyBorder="1" applyAlignment="1" applyProtection="1">
      <alignment horizontal="center" vertical="center"/>
      <protection locked="0"/>
    </xf>
    <xf numFmtId="177" fontId="75" fillId="6" borderId="76" xfId="0" applyNumberFormat="1" applyFont="1" applyFill="1" applyBorder="1" applyAlignment="1" applyProtection="1">
      <alignment vertical="center"/>
      <protection locked="0"/>
    </xf>
    <xf numFmtId="177" fontId="75" fillId="6" borderId="0" xfId="0" applyNumberFormat="1" applyFont="1" applyFill="1" applyAlignment="1" applyProtection="1">
      <alignment vertical="center"/>
      <protection locked="0"/>
    </xf>
    <xf numFmtId="177" fontId="75" fillId="6" borderId="77" xfId="0" applyNumberFormat="1" applyFont="1" applyFill="1" applyBorder="1" applyAlignment="1" applyProtection="1">
      <alignment vertical="center"/>
      <protection locked="0"/>
    </xf>
    <xf numFmtId="178" fontId="74" fillId="6" borderId="76" xfId="0" applyNumberFormat="1" applyFont="1" applyFill="1" applyBorder="1" applyAlignment="1">
      <alignment horizontal="left" vertical="center"/>
    </xf>
    <xf numFmtId="177" fontId="74" fillId="6" borderId="0" xfId="0" applyNumberFormat="1" applyFont="1" applyFill="1" applyAlignment="1" applyProtection="1">
      <alignment horizontal="right" vertical="center"/>
      <protection locked="0"/>
    </xf>
    <xf numFmtId="177" fontId="74" fillId="6" borderId="77" xfId="0" applyNumberFormat="1" applyFont="1" applyFill="1" applyBorder="1" applyAlignment="1">
      <alignment horizontal="right" vertical="center"/>
    </xf>
    <xf numFmtId="178" fontId="74" fillId="6" borderId="85" xfId="0" applyNumberFormat="1" applyFont="1" applyFill="1" applyBorder="1" applyAlignment="1">
      <alignment horizontal="left" vertical="center"/>
    </xf>
    <xf numFmtId="177" fontId="74" fillId="6" borderId="86" xfId="0" applyNumberFormat="1" applyFont="1" applyFill="1" applyBorder="1" applyAlignment="1" applyProtection="1">
      <alignment horizontal="right" vertical="center"/>
      <protection locked="0"/>
    </xf>
    <xf numFmtId="177" fontId="74" fillId="6" borderId="81" xfId="0" applyNumberFormat="1" applyFont="1" applyFill="1" applyBorder="1" applyAlignment="1">
      <alignment horizontal="righ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34" fillId="0" borderId="0" xfId="0" applyFont="1" applyAlignment="1">
      <alignment horizontal="center"/>
    </xf>
    <xf numFmtId="0" fontId="78" fillId="0" borderId="0" xfId="0" applyFont="1"/>
    <xf numFmtId="0" fontId="19" fillId="6" borderId="102" xfId="0" applyFont="1" applyFill="1" applyBorder="1" applyProtection="1">
      <protection locked="0"/>
    </xf>
    <xf numFmtId="178" fontId="74" fillId="6" borderId="76" xfId="0" applyNumberFormat="1" applyFont="1" applyFill="1" applyBorder="1" applyAlignment="1">
      <alignment horizontal="right" vertical="center"/>
    </xf>
    <xf numFmtId="0" fontId="85" fillId="0" borderId="77" xfId="0" applyFont="1" applyBorder="1"/>
    <xf numFmtId="0" fontId="85" fillId="0" borderId="76" xfId="0" applyFont="1" applyBorder="1"/>
    <xf numFmtId="0" fontId="85" fillId="0" borderId="77" xfId="0" applyFont="1" applyBorder="1" applyAlignment="1">
      <alignment horizontal="center"/>
    </xf>
    <xf numFmtId="178" fontId="85" fillId="0" borderId="76" xfId="0" applyNumberFormat="1" applyFont="1" applyBorder="1" applyAlignment="1">
      <alignment horizontal="right"/>
    </xf>
    <xf numFmtId="177" fontId="85" fillId="0" borderId="77" xfId="0" applyNumberFormat="1" applyFont="1" applyBorder="1" applyAlignment="1">
      <alignment horizontal="center"/>
    </xf>
    <xf numFmtId="0" fontId="85" fillId="0" borderId="76" xfId="0" applyFont="1" applyBorder="1" applyAlignment="1">
      <alignment horizontal="right"/>
    </xf>
    <xf numFmtId="0" fontId="84" fillId="25" borderId="0" xfId="0" applyFont="1" applyFill="1" applyAlignment="1">
      <alignment wrapText="1"/>
    </xf>
    <xf numFmtId="0" fontId="84" fillId="0" borderId="0" xfId="0" applyFont="1" applyAlignment="1">
      <alignment wrapText="1"/>
    </xf>
    <xf numFmtId="0" fontId="84" fillId="0" borderId="77" xfId="0" applyFont="1" applyBorder="1" applyAlignment="1">
      <alignment wrapText="1"/>
    </xf>
    <xf numFmtId="179" fontId="84" fillId="25" borderId="0" xfId="0" applyNumberFormat="1" applyFont="1" applyFill="1" applyAlignment="1">
      <alignment horizontal="right" wrapText="1"/>
    </xf>
    <xf numFmtId="179" fontId="86" fillId="0" borderId="0" xfId="0" applyNumberFormat="1" applyFont="1"/>
    <xf numFmtId="179" fontId="86" fillId="0" borderId="77" xfId="0" applyNumberFormat="1" applyFont="1" applyBorder="1"/>
    <xf numFmtId="0" fontId="85" fillId="0" borderId="0" xfId="0" applyFont="1"/>
    <xf numFmtId="0" fontId="85" fillId="0" borderId="0" xfId="0" applyFont="1" applyAlignment="1">
      <alignment horizontal="center"/>
    </xf>
    <xf numFmtId="177" fontId="85" fillId="0" borderId="0" xfId="0" applyNumberFormat="1" applyFont="1" applyAlignment="1">
      <alignment horizontal="center"/>
    </xf>
    <xf numFmtId="177" fontId="18" fillId="6" borderId="105" xfId="0" applyNumberFormat="1" applyFont="1" applyFill="1" applyBorder="1" applyAlignment="1" applyProtection="1">
      <alignment horizontal="center" vertical="center"/>
      <protection locked="0"/>
    </xf>
    <xf numFmtId="0" fontId="18" fillId="6" borderId="106" xfId="0" applyFont="1" applyFill="1" applyBorder="1" applyAlignment="1" applyProtection="1">
      <alignment horizontal="center" vertical="center"/>
      <protection locked="0"/>
    </xf>
    <xf numFmtId="178" fontId="19" fillId="6" borderId="107" xfId="0" applyNumberFormat="1" applyFont="1" applyFill="1" applyBorder="1" applyAlignment="1">
      <alignment horizontal="center" vertical="center"/>
    </xf>
    <xf numFmtId="0" fontId="21" fillId="18" borderId="108" xfId="0" applyFont="1" applyFill="1" applyBorder="1" applyAlignment="1">
      <alignment horizontal="center" vertical="top"/>
    </xf>
    <xf numFmtId="0" fontId="20" fillId="6" borderId="110" xfId="0" applyFont="1" applyFill="1" applyBorder="1" applyAlignment="1">
      <alignment horizontal="center" vertical="center"/>
    </xf>
    <xf numFmtId="180" fontId="20" fillId="6" borderId="113" xfId="0" applyNumberFormat="1" applyFont="1" applyFill="1" applyBorder="1" applyAlignment="1">
      <alignment horizontal="center" vertical="center"/>
    </xf>
    <xf numFmtId="0" fontId="21" fillId="18" borderId="108" xfId="0" applyFont="1" applyFill="1" applyBorder="1" applyAlignment="1" applyProtection="1">
      <alignment horizontal="center" vertical="top"/>
      <protection locked="0"/>
    </xf>
    <xf numFmtId="179" fontId="17" fillId="18" borderId="114" xfId="0" applyNumberFormat="1" applyFont="1" applyFill="1" applyBorder="1" applyAlignment="1">
      <alignment horizontal="center" vertical="center"/>
    </xf>
    <xf numFmtId="178" fontId="18" fillId="2" borderId="115" xfId="0" applyNumberFormat="1" applyFont="1" applyFill="1" applyBorder="1" applyAlignment="1">
      <alignment horizontal="left" vertical="center"/>
    </xf>
    <xf numFmtId="177" fontId="18" fillId="2" borderId="116" xfId="0" applyNumberFormat="1" applyFont="1" applyFill="1" applyBorder="1" applyAlignment="1">
      <alignment horizontal="center" vertical="center"/>
    </xf>
    <xf numFmtId="178" fontId="18" fillId="6" borderId="117" xfId="0" applyNumberFormat="1" applyFont="1" applyFill="1" applyBorder="1" applyAlignment="1">
      <alignment horizontal="left" vertical="center"/>
    </xf>
    <xf numFmtId="177" fontId="18" fillId="6" borderId="118" xfId="0" applyNumberFormat="1" applyFont="1" applyFill="1" applyBorder="1" applyAlignment="1">
      <alignment horizontal="center" vertical="center"/>
    </xf>
    <xf numFmtId="178" fontId="18" fillId="2" borderId="117" xfId="0" applyNumberFormat="1" applyFont="1" applyFill="1" applyBorder="1" applyAlignment="1">
      <alignment horizontal="left" vertical="center"/>
    </xf>
    <xf numFmtId="177" fontId="18" fillId="2" borderId="118" xfId="0" applyNumberFormat="1" applyFont="1" applyFill="1" applyBorder="1" applyAlignment="1">
      <alignment horizontal="center" vertical="center"/>
    </xf>
    <xf numFmtId="178" fontId="18" fillId="6" borderId="119" xfId="0" applyNumberFormat="1" applyFont="1" applyFill="1" applyBorder="1" applyAlignment="1">
      <alignment horizontal="left" vertical="center"/>
    </xf>
    <xf numFmtId="177" fontId="18" fillId="6" borderId="120" xfId="0" applyNumberFormat="1" applyFont="1" applyFill="1" applyBorder="1" applyAlignment="1">
      <alignment horizontal="center" vertical="center"/>
    </xf>
    <xf numFmtId="177" fontId="19" fillId="2" borderId="114" xfId="0" applyNumberFormat="1" applyFont="1" applyFill="1" applyBorder="1" applyAlignment="1">
      <alignment horizontal="center" vertical="center"/>
    </xf>
    <xf numFmtId="178" fontId="18" fillId="2" borderId="76" xfId="0" applyNumberFormat="1" applyFont="1" applyFill="1" applyBorder="1" applyAlignment="1">
      <alignment horizontal="left" vertical="center"/>
    </xf>
    <xf numFmtId="178" fontId="18" fillId="6" borderId="87" xfId="0" applyNumberFormat="1" applyFont="1" applyFill="1" applyBorder="1" applyAlignment="1">
      <alignment horizontal="left" vertical="center"/>
    </xf>
    <xf numFmtId="178" fontId="18" fillId="2" borderId="87" xfId="0" applyNumberFormat="1" applyFont="1" applyFill="1" applyBorder="1" applyAlignment="1">
      <alignment horizontal="left" vertical="center"/>
    </xf>
    <xf numFmtId="177" fontId="18" fillId="2" borderId="121" xfId="0" applyNumberFormat="1" applyFont="1" applyFill="1" applyBorder="1" applyAlignment="1" applyProtection="1">
      <alignment horizontal="center" vertical="center"/>
      <protection locked="0"/>
    </xf>
    <xf numFmtId="177" fontId="18" fillId="6" borderId="122" xfId="0" applyNumberFormat="1" applyFont="1" applyFill="1" applyBorder="1" applyAlignment="1" applyProtection="1">
      <alignment horizontal="center" vertical="center"/>
      <protection locked="0"/>
    </xf>
    <xf numFmtId="0" fontId="18" fillId="6" borderId="123" xfId="0" applyFont="1" applyFill="1" applyBorder="1" applyAlignment="1" applyProtection="1">
      <alignment horizontal="center" vertical="center"/>
      <protection locked="0"/>
    </xf>
    <xf numFmtId="178" fontId="88" fillId="0" borderId="76" xfId="0" applyNumberFormat="1" applyFont="1" applyBorder="1" applyAlignment="1">
      <alignment horizontal="right" vertical="center"/>
    </xf>
    <xf numFmtId="0" fontId="19" fillId="6" borderId="102" xfId="0" applyFont="1" applyFill="1" applyBorder="1" applyAlignment="1" applyProtection="1">
      <alignment horizontal="center"/>
      <protection locked="0"/>
    </xf>
    <xf numFmtId="178" fontId="18" fillId="6" borderId="115" xfId="0" applyNumberFormat="1" applyFont="1" applyFill="1" applyBorder="1" applyAlignment="1">
      <alignment horizontal="left" vertical="center"/>
    </xf>
    <xf numFmtId="177" fontId="18" fillId="6" borderId="98" xfId="0" applyNumberFormat="1" applyFont="1" applyFill="1" applyBorder="1" applyAlignment="1" applyProtection="1">
      <alignment horizontal="center" vertical="center"/>
      <protection locked="0"/>
    </xf>
    <xf numFmtId="0" fontId="18" fillId="6" borderId="99" xfId="0" applyFont="1" applyFill="1" applyBorder="1" applyAlignment="1" applyProtection="1">
      <alignment horizontal="center" vertical="center"/>
      <protection locked="0"/>
    </xf>
    <xf numFmtId="177" fontId="18" fillId="6" borderId="116" xfId="0" applyNumberFormat="1" applyFont="1" applyFill="1" applyBorder="1" applyAlignment="1">
      <alignment horizontal="center" vertical="center"/>
    </xf>
    <xf numFmtId="14" fontId="78" fillId="0" borderId="109" xfId="0" applyNumberFormat="1" applyFont="1" applyBorder="1" applyAlignment="1">
      <alignment horizontal="center"/>
    </xf>
    <xf numFmtId="14" fontId="78" fillId="0" borderId="114" xfId="0" applyNumberFormat="1" applyFont="1" applyBorder="1" applyAlignment="1">
      <alignment horizontal="center"/>
    </xf>
    <xf numFmtId="0" fontId="4" fillId="26" borderId="107" xfId="0" applyFont="1" applyFill="1" applyBorder="1"/>
    <xf numFmtId="0" fontId="4" fillId="26" borderId="109" xfId="0" applyFont="1" applyFill="1" applyBorder="1"/>
    <xf numFmtId="14" fontId="78" fillId="0" borderId="0" xfId="0" applyNumberFormat="1" applyFont="1" applyAlignment="1">
      <alignment horizontal="center"/>
    </xf>
    <xf numFmtId="0" fontId="4" fillId="6" borderId="0" xfId="0" applyFont="1" applyFill="1"/>
    <xf numFmtId="14" fontId="78" fillId="6" borderId="0" xfId="0" applyNumberFormat="1" applyFont="1" applyFill="1" applyAlignment="1">
      <alignment horizontal="center"/>
    </xf>
    <xf numFmtId="14" fontId="89" fillId="0" borderId="126" xfId="0" applyNumberFormat="1" applyFont="1" applyBorder="1" applyAlignment="1">
      <alignment horizontal="left" vertical="center" wrapText="1" indent="1"/>
    </xf>
    <xf numFmtId="0" fontId="89" fillId="0" borderId="126" xfId="0" applyFont="1" applyBorder="1" applyAlignment="1">
      <alignment horizontal="left" vertical="center" wrapText="1" indent="1"/>
    </xf>
    <xf numFmtId="0" fontId="15" fillId="7" borderId="44" xfId="0" applyFont="1" applyFill="1" applyBorder="1" applyAlignment="1" applyProtection="1">
      <alignment horizontal="left"/>
      <protection locked="0"/>
    </xf>
    <xf numFmtId="0" fontId="15" fillId="7" borderId="45" xfId="0" applyFont="1" applyFill="1" applyBorder="1" applyAlignment="1" applyProtection="1">
      <alignment horizontal="left"/>
      <protection locked="0"/>
    </xf>
    <xf numFmtId="0" fontId="15" fillId="7" borderId="46" xfId="0" applyFont="1" applyFill="1" applyBorder="1" applyAlignment="1" applyProtection="1">
      <alignment horizontal="left"/>
      <protection locked="0"/>
    </xf>
    <xf numFmtId="0" fontId="15" fillId="7" borderId="47" xfId="0" applyFont="1" applyFill="1" applyBorder="1" applyAlignment="1" applyProtection="1">
      <alignment horizontal="left"/>
      <protection locked="0"/>
    </xf>
    <xf numFmtId="0" fontId="15" fillId="7" borderId="42" xfId="0" applyFont="1" applyFill="1" applyBorder="1" applyAlignment="1" applyProtection="1">
      <alignment horizontal="left"/>
      <protection locked="0"/>
    </xf>
    <xf numFmtId="0" fontId="15" fillId="7" borderId="43" xfId="0" applyFont="1" applyFill="1" applyBorder="1" applyAlignment="1" applyProtection="1">
      <alignment horizontal="left"/>
      <protection locked="0"/>
    </xf>
    <xf numFmtId="0" fontId="15" fillId="7" borderId="48" xfId="0" applyFont="1" applyFill="1" applyBorder="1" applyProtection="1">
      <protection locked="0"/>
    </xf>
    <xf numFmtId="0" fontId="15" fillId="7" borderId="49" xfId="0" applyFont="1" applyFill="1" applyBorder="1" applyProtection="1">
      <protection locked="0"/>
    </xf>
    <xf numFmtId="0" fontId="10" fillId="8" borderId="40" xfId="0" applyFont="1" applyFill="1" applyBorder="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15" fillId="7" borderId="42" xfId="0" applyFont="1" applyFill="1" applyBorder="1" applyProtection="1">
      <protection locked="0"/>
    </xf>
    <xf numFmtId="0" fontId="15" fillId="7" borderId="43" xfId="0" applyFont="1" applyFill="1" applyBorder="1" applyProtection="1">
      <protection locked="0"/>
    </xf>
    <xf numFmtId="0" fontId="35" fillId="8" borderId="52" xfId="0" applyFont="1" applyFill="1" applyBorder="1" applyAlignment="1">
      <alignment horizontal="center" vertical="center"/>
    </xf>
    <xf numFmtId="0" fontId="35" fillId="8" borderId="53" xfId="0" applyFont="1" applyFill="1" applyBorder="1" applyAlignment="1">
      <alignment horizontal="center" vertical="center"/>
    </xf>
    <xf numFmtId="0" fontId="55" fillId="13" borderId="9" xfId="0" applyFont="1" applyFill="1" applyBorder="1" applyAlignment="1">
      <alignment horizontal="center" vertical="center"/>
    </xf>
    <xf numFmtId="0" fontId="58" fillId="13" borderId="34" xfId="0" applyFont="1" applyFill="1" applyBorder="1" applyAlignment="1">
      <alignment horizontal="center" vertical="center"/>
    </xf>
    <xf numFmtId="0" fontId="58" fillId="13" borderId="25" xfId="0" applyFont="1" applyFill="1" applyBorder="1" applyAlignment="1">
      <alignment horizontal="center" vertical="center"/>
    </xf>
    <xf numFmtId="181" fontId="26" fillId="0" borderId="8" xfId="0" applyNumberFormat="1" applyFont="1" applyBorder="1" applyAlignment="1">
      <alignment horizontal="center" vertical="center"/>
    </xf>
    <xf numFmtId="181" fontId="26" fillId="0" borderId="16" xfId="0" applyNumberFormat="1" applyFont="1" applyBorder="1" applyAlignment="1">
      <alignment horizontal="center" vertical="center"/>
    </xf>
    <xf numFmtId="181" fontId="26" fillId="0" borderId="17" xfId="0" applyNumberFormat="1" applyFont="1" applyBorder="1" applyAlignment="1">
      <alignment horizontal="center" vertical="center"/>
    </xf>
    <xf numFmtId="181" fontId="27" fillId="0" borderId="71" xfId="0" applyNumberFormat="1" applyFont="1" applyBorder="1" applyAlignment="1">
      <alignment horizontal="center" vertical="center"/>
    </xf>
    <xf numFmtId="181" fontId="27" fillId="0" borderId="72" xfId="0" applyNumberFormat="1" applyFont="1" applyBorder="1" applyAlignment="1">
      <alignment horizontal="center" vertical="center"/>
    </xf>
    <xf numFmtId="181" fontId="27" fillId="0" borderId="75" xfId="0" applyNumberFormat="1" applyFont="1" applyBorder="1" applyAlignment="1">
      <alignment horizontal="center" vertical="center"/>
    </xf>
    <xf numFmtId="0" fontId="55" fillId="13" borderId="34" xfId="0" applyFont="1" applyFill="1" applyBorder="1" applyAlignment="1">
      <alignment horizontal="center" vertical="center"/>
    </xf>
    <xf numFmtId="181" fontId="54" fillId="0" borderId="8" xfId="0" applyNumberFormat="1" applyFont="1" applyBorder="1" applyAlignment="1">
      <alignment horizontal="center" vertical="center"/>
    </xf>
    <xf numFmtId="181" fontId="54" fillId="0" borderId="16" xfId="0" applyNumberFormat="1" applyFont="1" applyBorder="1" applyAlignment="1">
      <alignment horizontal="center" vertical="center"/>
    </xf>
    <xf numFmtId="181" fontId="54" fillId="0" borderId="17" xfId="0" applyNumberFormat="1" applyFont="1" applyBorder="1" applyAlignment="1">
      <alignment horizontal="center" vertical="center"/>
    </xf>
    <xf numFmtId="181" fontId="57" fillId="0" borderId="71" xfId="0" applyNumberFormat="1" applyFont="1" applyBorder="1" applyAlignment="1">
      <alignment horizontal="center" vertical="center"/>
    </xf>
    <xf numFmtId="181" fontId="57" fillId="0" borderId="72" xfId="0" applyNumberFormat="1" applyFont="1" applyBorder="1" applyAlignment="1">
      <alignment horizontal="center" vertical="center"/>
    </xf>
    <xf numFmtId="181" fontId="57" fillId="0" borderId="75" xfId="0" applyNumberFormat="1" applyFont="1" applyBorder="1" applyAlignment="1">
      <alignment horizontal="center" vertical="center"/>
    </xf>
    <xf numFmtId="0" fontId="59" fillId="18" borderId="62" xfId="0" applyFont="1" applyFill="1" applyBorder="1" applyAlignment="1" applyProtection="1">
      <alignment horizontal="center" vertical="center"/>
      <protection locked="0"/>
    </xf>
    <xf numFmtId="0" fontId="61" fillId="18" borderId="63" xfId="0" applyFont="1" applyFill="1" applyBorder="1" applyAlignment="1" applyProtection="1">
      <alignment horizontal="center" vertical="center"/>
      <protection locked="0"/>
    </xf>
    <xf numFmtId="0" fontId="61" fillId="18" borderId="64" xfId="0" applyFont="1" applyFill="1" applyBorder="1" applyAlignment="1" applyProtection="1">
      <alignment horizontal="center" vertical="center"/>
      <protection locked="0"/>
    </xf>
    <xf numFmtId="0" fontId="61" fillId="18" borderId="62" xfId="0" applyFont="1" applyFill="1" applyBorder="1" applyAlignment="1">
      <alignment horizontal="center" vertical="center"/>
    </xf>
    <xf numFmtId="0" fontId="61" fillId="18" borderId="64" xfId="0" applyFont="1" applyFill="1" applyBorder="1" applyAlignment="1">
      <alignment horizontal="center" vertical="center"/>
    </xf>
    <xf numFmtId="0" fontId="32" fillId="8" borderId="40" xfId="0" applyFont="1" applyFill="1" applyBorder="1" applyAlignment="1" applyProtection="1">
      <alignment horizontal="center" vertical="center"/>
      <protection locked="0"/>
    </xf>
    <xf numFmtId="0" fontId="32" fillId="8" borderId="41" xfId="0" applyFont="1" applyFill="1" applyBorder="1" applyAlignment="1" applyProtection="1">
      <alignment horizontal="center" vertical="center"/>
      <protection locked="0"/>
    </xf>
    <xf numFmtId="177" fontId="19" fillId="2" borderId="103" xfId="0" applyNumberFormat="1" applyFont="1" applyFill="1" applyBorder="1" applyAlignment="1">
      <alignment horizontal="center" vertical="center"/>
    </xf>
    <xf numFmtId="177" fontId="19" fillId="2" borderId="104" xfId="0" applyNumberFormat="1" applyFont="1" applyFill="1" applyBorder="1" applyAlignment="1">
      <alignment horizontal="center" vertical="center"/>
    </xf>
    <xf numFmtId="179" fontId="17" fillId="18" borderId="103" xfId="0" applyNumberFormat="1" applyFont="1" applyFill="1" applyBorder="1" applyAlignment="1" applyProtection="1">
      <alignment horizontal="center" vertical="center"/>
      <protection locked="0"/>
    </xf>
    <xf numFmtId="179" fontId="17" fillId="18" borderId="104" xfId="0" applyNumberFormat="1" applyFont="1" applyFill="1" applyBorder="1" applyAlignment="1" applyProtection="1">
      <alignment horizontal="center" vertical="center"/>
      <protection locked="0"/>
    </xf>
    <xf numFmtId="179" fontId="17" fillId="18" borderId="109" xfId="0" applyNumberFormat="1" applyFont="1" applyFill="1" applyBorder="1" applyAlignment="1" applyProtection="1">
      <alignment horizontal="center" vertical="center"/>
      <protection locked="0"/>
    </xf>
    <xf numFmtId="179" fontId="76" fillId="18" borderId="103" xfId="0" applyNumberFormat="1" applyFont="1" applyFill="1" applyBorder="1" applyAlignment="1" applyProtection="1">
      <alignment horizontal="center" vertical="center"/>
      <protection locked="0"/>
    </xf>
    <xf numFmtId="179" fontId="76" fillId="18" borderId="104" xfId="0" applyNumberFormat="1" applyFont="1" applyFill="1" applyBorder="1" applyAlignment="1" applyProtection="1">
      <alignment horizontal="center" vertical="center"/>
      <protection locked="0"/>
    </xf>
    <xf numFmtId="179" fontId="80" fillId="18" borderId="103" xfId="0" applyNumberFormat="1" applyFont="1" applyFill="1" applyBorder="1" applyAlignment="1" applyProtection="1">
      <alignment horizontal="center" vertical="center"/>
      <protection locked="0"/>
    </xf>
    <xf numFmtId="179" fontId="80" fillId="18" borderId="104" xfId="0" applyNumberFormat="1" applyFont="1" applyFill="1" applyBorder="1" applyAlignment="1" applyProtection="1">
      <alignment horizontal="center" vertical="center"/>
      <protection locked="0"/>
    </xf>
    <xf numFmtId="180" fontId="81" fillId="6" borderId="111" xfId="0" applyNumberFormat="1" applyFont="1" applyFill="1" applyBorder="1" applyAlignment="1">
      <alignment horizontal="center" vertical="center"/>
    </xf>
    <xf numFmtId="180" fontId="81" fillId="6" borderId="112" xfId="0" applyNumberFormat="1" applyFont="1" applyFill="1" applyBorder="1" applyAlignment="1">
      <alignment horizontal="center" vertical="center"/>
    </xf>
    <xf numFmtId="179" fontId="79" fillId="18" borderId="103" xfId="0" applyNumberFormat="1" applyFont="1" applyFill="1" applyBorder="1" applyAlignment="1">
      <alignment horizontal="center" vertical="center"/>
    </xf>
    <xf numFmtId="179" fontId="79" fillId="18" borderId="104" xfId="0" applyNumberFormat="1" applyFont="1" applyFill="1" applyBorder="1" applyAlignment="1">
      <alignment horizontal="center" vertical="center"/>
    </xf>
    <xf numFmtId="179" fontId="17" fillId="18" borderId="103" xfId="0" applyNumberFormat="1" applyFont="1" applyFill="1" applyBorder="1" applyAlignment="1">
      <alignment horizontal="center" vertical="center"/>
    </xf>
    <xf numFmtId="179" fontId="17" fillId="18" borderId="104" xfId="0" applyNumberFormat="1" applyFont="1" applyFill="1" applyBorder="1" applyAlignment="1">
      <alignment horizontal="center" vertical="center"/>
    </xf>
    <xf numFmtId="179" fontId="76" fillId="18" borderId="103" xfId="0" applyNumberFormat="1" applyFont="1" applyFill="1" applyBorder="1" applyAlignment="1">
      <alignment horizontal="center" vertical="center"/>
    </xf>
    <xf numFmtId="179" fontId="76" fillId="18" borderId="104" xfId="0" applyNumberFormat="1" applyFont="1" applyFill="1" applyBorder="1" applyAlignment="1">
      <alignment horizontal="center" vertical="center"/>
    </xf>
    <xf numFmtId="179" fontId="80" fillId="18" borderId="103" xfId="0" applyNumberFormat="1" applyFont="1" applyFill="1" applyBorder="1" applyAlignment="1">
      <alignment horizontal="center" vertical="center"/>
    </xf>
    <xf numFmtId="179" fontId="80" fillId="18" borderId="104" xfId="0" applyNumberFormat="1" applyFont="1" applyFill="1" applyBorder="1" applyAlignment="1">
      <alignment horizontal="center" vertical="center"/>
    </xf>
    <xf numFmtId="180" fontId="87" fillId="6" borderId="111" xfId="0" applyNumberFormat="1" applyFont="1" applyFill="1" applyBorder="1" applyAlignment="1">
      <alignment horizontal="center" vertical="center"/>
    </xf>
    <xf numFmtId="180" fontId="87" fillId="6" borderId="112" xfId="0" applyNumberFormat="1" applyFont="1" applyFill="1" applyBorder="1" applyAlignment="1">
      <alignment horizontal="center" vertical="center"/>
    </xf>
    <xf numFmtId="180" fontId="77" fillId="6" borderId="111" xfId="0" applyNumberFormat="1" applyFont="1" applyFill="1" applyBorder="1" applyAlignment="1">
      <alignment horizontal="center" vertical="center"/>
    </xf>
    <xf numFmtId="180" fontId="77" fillId="6" borderId="112" xfId="0" applyNumberFormat="1" applyFont="1" applyFill="1" applyBorder="1" applyAlignment="1">
      <alignment horizontal="center" vertical="center"/>
    </xf>
    <xf numFmtId="0" fontId="34" fillId="0" borderId="0" xfId="0" applyFont="1" applyAlignment="1">
      <alignment horizontal="center"/>
    </xf>
    <xf numFmtId="0" fontId="82" fillId="0" borderId="0" xfId="0" applyFont="1" applyAlignment="1">
      <alignment horizontal="center"/>
    </xf>
    <xf numFmtId="0" fontId="83" fillId="0" borderId="0" xfId="0" applyFont="1" applyAlignment="1">
      <alignment horizontal="center"/>
    </xf>
    <xf numFmtId="176" fontId="70" fillId="19" borderId="82" xfId="0" applyNumberFormat="1" applyFont="1" applyFill="1" applyBorder="1" applyAlignment="1" applyProtection="1">
      <alignment horizontal="center" vertical="center"/>
      <protection locked="0"/>
    </xf>
    <xf numFmtId="176" fontId="70" fillId="19" borderId="83" xfId="0" applyNumberFormat="1" applyFont="1" applyFill="1" applyBorder="1" applyAlignment="1" applyProtection="1">
      <alignment horizontal="center" vertical="center"/>
      <protection locked="0"/>
    </xf>
    <xf numFmtId="176" fontId="70" fillId="19" borderId="84" xfId="0" applyNumberFormat="1" applyFont="1" applyFill="1" applyBorder="1" applyAlignment="1" applyProtection="1">
      <alignment horizontal="center" vertical="center"/>
      <protection locked="0"/>
    </xf>
    <xf numFmtId="0" fontId="34" fillId="0" borderId="79" xfId="0" applyFont="1" applyBorder="1" applyAlignment="1">
      <alignment horizontal="center"/>
    </xf>
    <xf numFmtId="0" fontId="19" fillId="6" borderId="78" xfId="0" applyFont="1" applyFill="1" applyBorder="1" applyAlignment="1" applyProtection="1">
      <alignment horizontal="center"/>
      <protection locked="0"/>
    </xf>
    <xf numFmtId="0" fontId="19" fillId="6" borderId="79" xfId="0" applyFont="1" applyFill="1" applyBorder="1" applyAlignment="1" applyProtection="1">
      <alignment horizontal="center"/>
      <protection locked="0"/>
    </xf>
    <xf numFmtId="0" fontId="19" fillId="6" borderId="101" xfId="0" applyFont="1" applyFill="1" applyBorder="1" applyAlignment="1" applyProtection="1">
      <alignment horizontal="center"/>
      <protection locked="0"/>
    </xf>
    <xf numFmtId="0" fontId="19" fillId="6" borderId="100" xfId="0" applyFont="1" applyFill="1" applyBorder="1" applyAlignment="1" applyProtection="1">
      <alignment horizontal="center"/>
      <protection locked="0"/>
    </xf>
    <xf numFmtId="0" fontId="19" fillId="6" borderId="93" xfId="0" applyFont="1" applyFill="1" applyBorder="1" applyAlignment="1" applyProtection="1">
      <alignment horizontal="center"/>
      <protection locked="0"/>
    </xf>
    <xf numFmtId="177" fontId="71" fillId="6" borderId="78" xfId="0" applyNumberFormat="1" applyFont="1" applyFill="1" applyBorder="1" applyAlignment="1" applyProtection="1">
      <alignment horizontal="center" vertical="center"/>
      <protection locked="0"/>
    </xf>
    <xf numFmtId="177" fontId="71" fillId="6" borderId="79" xfId="0" applyNumberFormat="1" applyFont="1" applyFill="1" applyBorder="1" applyAlignment="1" applyProtection="1">
      <alignment horizontal="center" vertical="center"/>
      <protection locked="0"/>
    </xf>
    <xf numFmtId="177" fontId="71" fillId="6" borderId="80" xfId="0" applyNumberFormat="1" applyFont="1" applyFill="1" applyBorder="1" applyAlignment="1" applyProtection="1">
      <alignment horizontal="center" vertical="center"/>
      <protection locked="0"/>
    </xf>
    <xf numFmtId="177" fontId="71" fillId="6" borderId="76" xfId="0" applyNumberFormat="1" applyFont="1" applyFill="1" applyBorder="1" applyAlignment="1" applyProtection="1">
      <alignment horizontal="center" vertical="center"/>
      <protection locked="0"/>
    </xf>
    <xf numFmtId="177" fontId="71" fillId="6" borderId="0" xfId="0" applyNumberFormat="1" applyFont="1" applyFill="1" applyAlignment="1" applyProtection="1">
      <alignment horizontal="center" vertical="center"/>
      <protection locked="0"/>
    </xf>
    <xf numFmtId="177" fontId="71" fillId="6" borderId="77" xfId="0" applyNumberFormat="1" applyFont="1" applyFill="1" applyBorder="1" applyAlignment="1" applyProtection="1">
      <alignment horizontal="center" vertical="center"/>
      <protection locked="0"/>
    </xf>
    <xf numFmtId="177" fontId="66" fillId="23" borderId="124" xfId="0" applyNumberFormat="1" applyFont="1" applyFill="1" applyBorder="1" applyAlignment="1">
      <alignment horizontal="center" vertical="center"/>
    </xf>
    <xf numFmtId="177" fontId="66" fillId="23" borderId="125" xfId="0" applyNumberFormat="1" applyFont="1" applyFill="1" applyBorder="1" applyAlignment="1">
      <alignment horizontal="center" vertical="center"/>
    </xf>
    <xf numFmtId="0" fontId="69" fillId="20" borderId="78" xfId="0" applyFont="1" applyFill="1" applyBorder="1" applyAlignment="1">
      <alignment horizontal="center"/>
    </xf>
    <xf numFmtId="0" fontId="69" fillId="20" borderId="79" xfId="0" applyFont="1" applyFill="1" applyBorder="1" applyAlignment="1">
      <alignment horizontal="center"/>
    </xf>
    <xf numFmtId="0" fontId="69" fillId="20" borderId="80" xfId="0" applyFont="1" applyFill="1" applyBorder="1" applyAlignment="1">
      <alignment horizontal="center"/>
    </xf>
    <xf numFmtId="0" fontId="51" fillId="13" borderId="34" xfId="0" applyFont="1" applyFill="1" applyBorder="1" applyAlignment="1">
      <alignment horizontal="center" vertical="center"/>
    </xf>
    <xf numFmtId="0" fontId="46" fillId="13" borderId="34" xfId="0" applyFont="1" applyFill="1" applyBorder="1" applyAlignment="1">
      <alignment horizontal="center" vertical="center"/>
    </xf>
    <xf numFmtId="181" fontId="39" fillId="0" borderId="8" xfId="0" applyNumberFormat="1" applyFont="1" applyBorder="1" applyAlignment="1">
      <alignment horizontal="center" vertical="center"/>
    </xf>
    <xf numFmtId="181" fontId="39" fillId="0" borderId="16" xfId="0" applyNumberFormat="1" applyFont="1" applyBorder="1" applyAlignment="1">
      <alignment horizontal="center" vertical="center"/>
    </xf>
    <xf numFmtId="181" fontId="39" fillId="0" borderId="17" xfId="0" applyNumberFormat="1" applyFont="1" applyBorder="1" applyAlignment="1">
      <alignment horizontal="center" vertical="center"/>
    </xf>
    <xf numFmtId="0" fontId="46" fillId="13" borderId="25" xfId="0" applyFont="1" applyFill="1" applyBorder="1" applyAlignment="1">
      <alignment horizontal="center" vertical="center"/>
    </xf>
    <xf numFmtId="181" fontId="49" fillId="0" borderId="71" xfId="0" applyNumberFormat="1" applyFont="1" applyBorder="1" applyAlignment="1">
      <alignment horizontal="center" vertical="center"/>
    </xf>
    <xf numFmtId="181" fontId="49" fillId="0" borderId="72" xfId="0" applyNumberFormat="1" applyFont="1" applyBorder="1" applyAlignment="1">
      <alignment horizontal="center" vertical="center"/>
    </xf>
    <xf numFmtId="181" fontId="49" fillId="0" borderId="75" xfId="0" applyNumberFormat="1" applyFont="1" applyBorder="1" applyAlignment="1">
      <alignment horizontal="center" vertical="center"/>
    </xf>
    <xf numFmtId="0" fontId="51" fillId="13" borderId="9" xfId="0" applyFont="1" applyFill="1" applyBorder="1" applyAlignment="1">
      <alignment horizontal="center" vertical="center"/>
    </xf>
    <xf numFmtId="0" fontId="40" fillId="18" borderId="62" xfId="0" applyFont="1" applyFill="1" applyBorder="1" applyAlignment="1" applyProtection="1">
      <alignment horizontal="center" vertical="center"/>
      <protection locked="0"/>
    </xf>
    <xf numFmtId="0" fontId="40" fillId="18" borderId="63" xfId="0" applyFont="1" applyFill="1" applyBorder="1" applyAlignment="1" applyProtection="1">
      <alignment horizontal="center" vertical="center"/>
      <protection locked="0"/>
    </xf>
    <xf numFmtId="0" fontId="40" fillId="18" borderId="64" xfId="0" applyFont="1" applyFill="1" applyBorder="1" applyAlignment="1" applyProtection="1">
      <alignment horizontal="center" vertical="center"/>
      <protection locked="0"/>
    </xf>
    <xf numFmtId="0" fontId="40" fillId="18" borderId="62" xfId="0" applyFont="1" applyFill="1" applyBorder="1" applyAlignment="1">
      <alignment horizontal="center" vertical="center"/>
    </xf>
    <xf numFmtId="0" fontId="40" fillId="18" borderId="64" xfId="0" applyFont="1" applyFill="1" applyBorder="1" applyAlignment="1">
      <alignment horizontal="center" vertic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6" xfId="0" applyNumberFormat="1" applyFill="1" applyBorder="1" applyAlignment="1">
      <alignment horizontal="center" vertical="center"/>
    </xf>
    <xf numFmtId="178" fontId="0" fillId="5" borderId="17" xfId="0" applyNumberFormat="1" applyFill="1" applyBorder="1" applyAlignment="1">
      <alignment horizontal="center" vertical="center"/>
    </xf>
    <xf numFmtId="178" fontId="0" fillId="11" borderId="8" xfId="0" applyNumberFormat="1" applyFill="1" applyBorder="1" applyAlignment="1">
      <alignment horizontal="center" vertical="center"/>
    </xf>
    <xf numFmtId="178" fontId="0" fillId="11" borderId="16" xfId="0" applyNumberFormat="1" applyFill="1" applyBorder="1" applyAlignment="1">
      <alignment horizontal="center" vertical="center"/>
    </xf>
    <xf numFmtId="178" fontId="0" fillId="11" borderId="17"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cellXfs>
  <cellStyles count="2">
    <cellStyle name="ハイパーリンク" xfId="1" builtinId="8"/>
    <cellStyle name="標準" xfId="0" builtinId="0"/>
  </cellStyles>
  <dxfs count="427">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theme="4"/>
      </font>
    </dxf>
    <dxf>
      <font>
        <color rgb="FFFF5050"/>
      </font>
    </dxf>
    <dxf>
      <font>
        <color rgb="FFFF5050"/>
      </font>
    </dxf>
    <dxf>
      <font>
        <color theme="4"/>
      </font>
    </dxf>
    <dxf>
      <font>
        <color rgb="FFFF5050"/>
      </font>
    </dxf>
    <dxf>
      <font>
        <color rgb="FFFF5050"/>
      </font>
    </dxf>
    <dxf>
      <font>
        <color theme="4"/>
      </font>
    </dxf>
    <dxf>
      <font>
        <color rgb="FFFF5050"/>
      </font>
    </dxf>
    <dxf>
      <font>
        <color rgb="FFFF5050"/>
      </font>
    </dxf>
    <dxf>
      <font>
        <color theme="4"/>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rgb="FFFF5050"/>
      </font>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426"/>
      <tableStyleElement type="headerRow" dxfId="425"/>
      <tableStyleElement type="totalRow" dxfId="424"/>
      <tableStyleElement type="firstRowStripe" dxfId="423"/>
      <tableStyleElement type="secondRowStripe" dxfId="422"/>
    </tableStyle>
  </tableStyles>
  <colors>
    <mruColors>
      <color rgb="FFB3C1D7"/>
      <color rgb="FFF0D1F0"/>
      <color rgb="FFF5FBFD"/>
      <color rgb="FFE6F5FA"/>
      <color rgb="FFD6E0FE"/>
      <color rgb="FFFEE39A"/>
      <color rgb="FFFEDECA"/>
      <color rgb="FFFED5BE"/>
      <color rgb="FFFED154"/>
      <color rgb="FFFEDA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28806024840274"/>
          <c:y val="1.8662393450894141E-2"/>
          <c:w val="0.80387193420088621"/>
          <c:h val="0.31996224220653324"/>
        </c:manualLayout>
      </c:layout>
      <c:barChart>
        <c:barDir val="col"/>
        <c:grouping val="stacked"/>
        <c:varyColors val="0"/>
        <c:ser>
          <c:idx val="9"/>
          <c:order val="0"/>
          <c:tx>
            <c:strRef>
              <c:f>サンプル!$F$24</c:f>
              <c:strCache>
                <c:ptCount val="1"/>
                <c:pt idx="0">
                  <c:v>食費</c:v>
                </c:pt>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サンプル!$G$24:$L$24</c15:sqref>
                  </c15:fullRef>
                </c:ext>
              </c:extLst>
              <c:f>サンプル!$G$24:$K$24</c:f>
              <c:numCache>
                <c:formatCode>"¥"#,##0_);[Red]\("¥"#,##0\)</c:formatCode>
                <c:ptCount val="5"/>
                <c:pt idx="0">
                  <c:v>1000</c:v>
                </c:pt>
                <c:pt idx="1">
                  <c:v>3000</c:v>
                </c:pt>
                <c:pt idx="2">
                  <c:v>3000</c:v>
                </c:pt>
                <c:pt idx="3">
                  <c:v>5000</c:v>
                </c:pt>
                <c:pt idx="4">
                  <c:v>5000</c:v>
                </c:pt>
              </c:numCache>
            </c:numRef>
          </c:val>
          <c:extLst>
            <c:ext xmlns:c16="http://schemas.microsoft.com/office/drawing/2014/chart" uri="{C3380CC4-5D6E-409C-BE32-E72D297353CC}">
              <c16:uniqueId val="{00000000-6F4B-4EBE-83B2-0B5E4B4FCF2A}"/>
            </c:ext>
          </c:extLst>
        </c:ser>
        <c:ser>
          <c:idx val="8"/>
          <c:order val="1"/>
          <c:tx>
            <c:strRef>
              <c:f>サンプル!$F$25</c:f>
              <c:strCache>
                <c:ptCount val="1"/>
                <c:pt idx="0">
                  <c:v>外食費</c:v>
                </c:pt>
              </c:strCache>
            </c:strRef>
          </c:tx>
          <c:spPr>
            <a:solidFill>
              <a:schemeClr val="bg2">
                <a:lumMod val="90000"/>
              </a:schemeClr>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サンプル!$G$25:$L$25</c15:sqref>
                  </c15:fullRef>
                </c:ext>
              </c:extLst>
              <c:f>サンプル!$G$25:$K$25</c:f>
              <c:numCache>
                <c:formatCode>"¥"#,##0_);[Red]\("¥"#,##0\)</c:formatCode>
                <c:ptCount val="5"/>
                <c:pt idx="0">
                  <c:v>5000</c:v>
                </c:pt>
                <c:pt idx="1">
                  <c:v>0</c:v>
                </c:pt>
                <c:pt idx="2">
                  <c:v>0</c:v>
                </c:pt>
                <c:pt idx="3">
                  <c:v>0</c:v>
                </c:pt>
                <c:pt idx="4">
                  <c:v>0</c:v>
                </c:pt>
              </c:numCache>
            </c:numRef>
          </c:val>
          <c:extLst>
            <c:ext xmlns:c16="http://schemas.microsoft.com/office/drawing/2014/chart" uri="{C3380CC4-5D6E-409C-BE32-E72D297353CC}">
              <c16:uniqueId val="{00000001-6F4B-4EBE-83B2-0B5E4B4FCF2A}"/>
            </c:ext>
          </c:extLst>
        </c:ser>
        <c:ser>
          <c:idx val="7"/>
          <c:order val="2"/>
          <c:tx>
            <c:strRef>
              <c:f>サンプル!$F$26</c:f>
              <c:strCache>
                <c:ptCount val="1"/>
                <c:pt idx="0">
                  <c:v>日用品</c:v>
                </c:pt>
              </c:strCache>
            </c:strRef>
          </c:tx>
          <c:spPr>
            <a:solidFill>
              <a:srgbClr val="FEE39A"/>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サンプル!$G$26:$L$26</c15:sqref>
                  </c15:fullRef>
                </c:ext>
              </c:extLst>
              <c:f>サンプル!$G$26:$K$26</c:f>
              <c:numCache>
                <c:formatCode>"¥"#,##0_);[Red]\("¥"#,##0\)</c:formatCode>
                <c:ptCount val="5"/>
                <c:pt idx="0">
                  <c:v>1500</c:v>
                </c:pt>
                <c:pt idx="1">
                  <c:v>0</c:v>
                </c:pt>
                <c:pt idx="2">
                  <c:v>1000</c:v>
                </c:pt>
                <c:pt idx="3">
                  <c:v>3000</c:v>
                </c:pt>
                <c:pt idx="4">
                  <c:v>0</c:v>
                </c:pt>
              </c:numCache>
            </c:numRef>
          </c:val>
          <c:extLst>
            <c:ext xmlns:c16="http://schemas.microsoft.com/office/drawing/2014/chart" uri="{C3380CC4-5D6E-409C-BE32-E72D297353CC}">
              <c16:uniqueId val="{00000002-6F4B-4EBE-83B2-0B5E4B4FCF2A}"/>
            </c:ext>
          </c:extLst>
        </c:ser>
        <c:ser>
          <c:idx val="6"/>
          <c:order val="3"/>
          <c:tx>
            <c:strRef>
              <c:f>サンプル!$F$27</c:f>
              <c:strCache>
                <c:ptCount val="1"/>
                <c:pt idx="0">
                  <c:v>娯楽費</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サンプル!$G$27:$L$27</c15:sqref>
                  </c15:fullRef>
                </c:ext>
              </c:extLst>
              <c:f>サンプル!$G$27:$K$27</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6F4B-4EBE-83B2-0B5E4B4FCF2A}"/>
            </c:ext>
          </c:extLst>
        </c:ser>
        <c:ser>
          <c:idx val="4"/>
          <c:order val="4"/>
          <c:tx>
            <c:strRef>
              <c:f>サンプル!$F$28</c:f>
              <c:strCache>
                <c:ptCount val="1"/>
                <c:pt idx="0">
                  <c:v>美容費</c:v>
                </c:pt>
              </c:strCache>
            </c:strRef>
          </c:tx>
          <c:spPr>
            <a:solidFill>
              <a:schemeClr val="accent5"/>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サンプル!$G$28:$L$28</c15:sqref>
                  </c15:fullRef>
                </c:ext>
              </c:extLst>
              <c:f>サンプル!$G$28:$K$28</c:f>
              <c:numCache>
                <c:formatCode>"¥"#,##0_);[Red]\("¥"#,##0\)</c:formatCode>
                <c:ptCount val="5"/>
                <c:pt idx="0">
                  <c:v>0</c:v>
                </c:pt>
                <c:pt idx="1">
                  <c:v>5000</c:v>
                </c:pt>
                <c:pt idx="2">
                  <c:v>0</c:v>
                </c:pt>
                <c:pt idx="3">
                  <c:v>0</c:v>
                </c:pt>
                <c:pt idx="4">
                  <c:v>0</c:v>
                </c:pt>
              </c:numCache>
            </c:numRef>
          </c:val>
          <c:extLst>
            <c:ext xmlns:c16="http://schemas.microsoft.com/office/drawing/2014/chart" uri="{C3380CC4-5D6E-409C-BE32-E72D297353CC}">
              <c16:uniqueId val="{00000004-6F4B-4EBE-83B2-0B5E4B4FCF2A}"/>
            </c:ext>
          </c:extLst>
        </c:ser>
        <c:ser>
          <c:idx val="5"/>
          <c:order val="5"/>
          <c:tx>
            <c:strRef>
              <c:f>サンプル!$F$29</c:f>
              <c:strCache>
                <c:ptCount val="1"/>
                <c:pt idx="0">
                  <c:v>交際費</c:v>
                </c:pt>
              </c:strCache>
            </c:strRef>
          </c:tx>
          <c:spPr>
            <a:solidFill>
              <a:schemeClr val="accent6"/>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サンプル!$G$29:$L$29</c15:sqref>
                  </c15:fullRef>
                </c:ext>
              </c:extLst>
              <c:f>サンプル!$G$29:$K$29</c:f>
              <c:numCache>
                <c:formatCode>"¥"#,##0_);[Red]\("¥"#,##0\)</c:formatCode>
                <c:ptCount val="5"/>
                <c:pt idx="0">
                  <c:v>0</c:v>
                </c:pt>
                <c:pt idx="1">
                  <c:v>1500</c:v>
                </c:pt>
                <c:pt idx="2">
                  <c:v>0</c:v>
                </c:pt>
                <c:pt idx="3">
                  <c:v>0</c:v>
                </c:pt>
                <c:pt idx="4">
                  <c:v>0</c:v>
                </c:pt>
              </c:numCache>
            </c:numRef>
          </c:val>
          <c:extLst>
            <c:ext xmlns:c16="http://schemas.microsoft.com/office/drawing/2014/chart" uri="{C3380CC4-5D6E-409C-BE32-E72D297353CC}">
              <c16:uniqueId val="{00000005-6F4B-4EBE-83B2-0B5E4B4FCF2A}"/>
            </c:ext>
          </c:extLst>
        </c:ser>
        <c:ser>
          <c:idx val="0"/>
          <c:order val="6"/>
          <c:tx>
            <c:strRef>
              <c:f>サンプル!$F$30</c:f>
              <c:strCache>
                <c:ptCount val="1"/>
                <c:pt idx="0">
                  <c:v>その他</c:v>
                </c:pt>
              </c:strCache>
            </c:strRef>
          </c:tx>
          <c:spPr>
            <a:solidFill>
              <a:schemeClr val="accent1"/>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サンプル!$G$30:$L$30</c15:sqref>
                  </c15:fullRef>
                </c:ext>
              </c:extLst>
              <c:f>サンプル!$G$30:$K$30</c:f>
              <c:numCache>
                <c:formatCode>"¥"#,##0_);[Red]\("¥"#,##0\)</c:formatCode>
                <c:ptCount val="5"/>
                <c:pt idx="0">
                  <c:v>0</c:v>
                </c:pt>
                <c:pt idx="1">
                  <c:v>0</c:v>
                </c:pt>
                <c:pt idx="2">
                  <c:v>0</c:v>
                </c:pt>
                <c:pt idx="3">
                  <c:v>0</c:v>
                </c:pt>
                <c:pt idx="4">
                  <c:v>2000</c:v>
                </c:pt>
              </c:numCache>
            </c:numRef>
          </c:val>
          <c:extLst>
            <c:ext xmlns:c16="http://schemas.microsoft.com/office/drawing/2014/chart" uri="{C3380CC4-5D6E-409C-BE32-E72D297353CC}">
              <c16:uniqueId val="{00000006-6F4B-4EBE-83B2-0B5E4B4FCF2A}"/>
            </c:ext>
          </c:extLst>
        </c:ser>
        <c:ser>
          <c:idx val="1"/>
          <c:order val="7"/>
          <c:tx>
            <c:strRef>
              <c:f>サンプル!$F$31</c:f>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サンプル!$G$31:$L$31</c15:sqref>
                  </c15:fullRef>
                </c:ext>
              </c:extLst>
              <c:f>サンプル!$G$31:$K$31</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7-6F4B-4EBE-83B2-0B5E4B4FCF2A}"/>
            </c:ext>
          </c:extLst>
        </c:ser>
        <c:ser>
          <c:idx val="2"/>
          <c:order val="8"/>
          <c:tx>
            <c:strRef>
              <c:f>サンプル!$F$32</c:f>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サンプル!$G$32:$L$32</c15:sqref>
                  </c15:fullRef>
                </c:ext>
              </c:extLst>
              <c:f>サンプル!$G$32:$K$32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8-6F4B-4EBE-83B2-0B5E4B4FCF2A}"/>
            </c:ext>
          </c:extLst>
        </c:ser>
        <c:ser>
          <c:idx val="3"/>
          <c:order val="9"/>
          <c:tx>
            <c:strRef>
              <c:f>サンプル!$F$33</c:f>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サンプル!$G$33:$L$33</c15:sqref>
                  </c15:fullRef>
                </c:ext>
              </c:extLst>
              <c:f>サンプル!$G$33:$K$33</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9-6F4B-4EBE-83B2-0B5E4B4FCF2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サンプル!$F$34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サンプル!$G$34:$L$34</c15:sqref>
                  </c15:fullRef>
                </c:ext>
              </c:extLst>
              <c:f>サンプル!$G$34:$K$34</c:f>
              <c:numCache>
                <c:formatCode>"¥"#,##0_);[Red]\("¥"#,##0\)</c:formatCode>
                <c:ptCount val="5"/>
                <c:pt idx="0">
                  <c:v>7500</c:v>
                </c:pt>
                <c:pt idx="1">
                  <c:v>9500</c:v>
                </c:pt>
                <c:pt idx="2">
                  <c:v>4000</c:v>
                </c:pt>
                <c:pt idx="3">
                  <c:v>8000</c:v>
                </c:pt>
                <c:pt idx="4">
                  <c:v>7000</c:v>
                </c:pt>
              </c:numCache>
            </c:numRef>
          </c:val>
          <c:smooth val="0"/>
          <c:extLst>
            <c:ext xmlns:c16="http://schemas.microsoft.com/office/drawing/2014/chart" uri="{C3380CC4-5D6E-409C-BE32-E72D297353CC}">
              <c16:uniqueId val="{0000000A-6F4B-4EBE-83B2-0B5E4B4FCF2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328976306895E-2"/>
          <c:y val="0.12192718313714755"/>
          <c:w val="0.9587813829462678"/>
          <c:h val="0.61409673460639802"/>
        </c:manualLayout>
      </c:layout>
      <c:doughnutChart>
        <c:varyColors val="1"/>
        <c:ser>
          <c:idx val="21"/>
          <c:order val="0"/>
          <c:tx>
            <c:strRef>
              <c:f>年間!$D$4</c:f>
              <c:strCache>
                <c:ptCount val="1"/>
                <c:pt idx="0">
                  <c:v>1月</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B8-4FC5-B973-F35D0EDF408F}"/>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D9B8-4FC5-B973-F35D0EDF408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D9B8-4FC5-B973-F35D0EDF408F}"/>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D9B8-4FC5-B973-F35D0EDF408F}"/>
              </c:ext>
            </c:extLst>
          </c:dPt>
          <c:dPt>
            <c:idx val="5"/>
            <c:bubble3D val="0"/>
            <c:spPr>
              <a:solidFill>
                <a:srgbClr val="B3C1D7"/>
              </a:solidFill>
              <a:ln w="19050">
                <a:solidFill>
                  <a:schemeClr val="lt1"/>
                </a:solidFill>
              </a:ln>
              <a:effectLst/>
            </c:spPr>
            <c:extLst>
              <c:ext xmlns:c16="http://schemas.microsoft.com/office/drawing/2014/chart" uri="{C3380CC4-5D6E-409C-BE32-E72D297353CC}">
                <c16:uniqueId val="{0000000B-D9B8-4FC5-B973-F35D0EDF408F}"/>
              </c:ext>
            </c:extLst>
          </c:dPt>
          <c:dLbls>
            <c:dLbl>
              <c:idx val="2"/>
              <c:layout>
                <c:manualLayout>
                  <c:x val="4.1218617053732198E-2"/>
                  <c:y val="8.94444933532880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B8-4FC5-B973-F35D0EDF408F}"/>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D9B8-4FC5-B973-F35D0EDF408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(年間!$D$26,年間!$D$37:$D$38,年間!$D$49:$D$50,年間!$D$62)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9B8-4FC5-B973-F35D0EDF408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2"/>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9B8-4FC5-B973-F35D0EDF40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9B8-4FC5-B973-F35D0EDF40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9B8-4FC5-B973-F35D0EDF40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9B8-4FC5-B973-F35D0EDF408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9B8-4FC5-B973-F35D0EDF408F}"/>
                    </c:ext>
                  </c:extLst>
                </c:dPt>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D9B8-4FC5-B973-F35D0EDF408F}"/>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D9B8-4FC5-B973-F35D0EDF408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D9B8-4FC5-B973-F35D0EDF408F}"/>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D9B8-4FC5-B973-F35D0EDF408F}"/>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D9B8-4FC5-B973-F35D0EDF408F}"/>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D9B8-4FC5-B973-F35D0EDF408F}"/>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D9B8-4FC5-B973-F35D0EDF408F}"/>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D9B8-4FC5-B973-F35D0EDF408F}"/>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D9B8-4FC5-B973-F35D0EDF408F}"/>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D9B8-4FC5-B973-F35D0EDF408F}"/>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D9B8-4FC5-B973-F35D0EDF408F}"/>
                  </c:ext>
                </c:extLst>
              </c15:ser>
            </c15:filteredPieSeries>
          </c:ext>
        </c:extLst>
      </c:doughnutChart>
      <c:spPr>
        <a:noFill/>
        <a:ln>
          <a:noFill/>
        </a:ln>
        <a:effectLst/>
      </c:spPr>
    </c:plotArea>
    <c:legend>
      <c:legendPos val="b"/>
      <c:layout>
        <c:manualLayout>
          <c:xMode val="edge"/>
          <c:yMode val="edge"/>
          <c:x val="3.1093114841174985E-2"/>
          <c:y val="0.8125474461799953"/>
          <c:w val="0.85390979534858535"/>
          <c:h val="0.156318871015848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年間!$D$4</c:f>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CC-429C-9926-F71A750CB923}"/>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CC-429C-9926-F71A750CB923}"/>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CC-429C-9926-F71A750CB923}"/>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CC-429C-9926-F71A750CB92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年間!$D$39:$D$49</c15:sqref>
                  </c15:fullRef>
                </c:ext>
              </c:extLst>
              <c:f>年間!$D$39:$D$48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A7CC-429C-9926-F71A750CB92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A7CC-429C-9926-F71A750CB9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A7CC-429C-9926-F71A750CB9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A7CC-429C-9926-F71A750CB9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A7CC-429C-9926-F71A750CB923}"/>
                    </c:ext>
                  </c:extLst>
                </c:dPt>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A7CC-429C-9926-F71A750CB923}"/>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7CC-429C-9926-F71A750CB923}"/>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7CC-429C-9926-F71A750CB923}"/>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7CC-429C-9926-F71A750CB923}"/>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7CC-429C-9926-F71A750CB923}"/>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7CC-429C-9926-F71A750CB923}"/>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7CC-429C-9926-F71A750CB923}"/>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7CC-429C-9926-F71A750CB923}"/>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7CC-429C-9926-F71A750CB923}"/>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7CC-429C-9926-F71A750CB92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7CC-429C-9926-F71A750CB923}"/>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7"/>
          <c:order val="0"/>
          <c:tx>
            <c:strRef>
              <c:f>年間!$D$4</c:f>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35C9-4853-A25A-07D675C78504}"/>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35C9-4853-A25A-07D675C78504}"/>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35C9-4853-A25A-07D675C78504}"/>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35C9-4853-A25A-07D675C78504}"/>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C9-4853-A25A-07D675C78504}"/>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C9-4853-A25A-07D675C7850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年間!$D$52:$D$62</c15:sqref>
                  </c15:fullRef>
                </c:ext>
              </c:extLst>
              <c:f>年間!$D$52:$D$61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35C9-4853-A25A-07D675C7850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35C9-4853-A25A-07D675C785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35C9-4853-A25A-07D675C785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35C9-4853-A25A-07D675C785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35C9-4853-A25A-07D675C785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35C9-4853-A25A-07D675C785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35C9-4853-A25A-07D675C78504}"/>
                    </c:ext>
                  </c:extLst>
                </c:dPt>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29-35C9-4853-A25A-07D675C78504}"/>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C9-4853-A25A-07D675C78504}"/>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C9-4853-A25A-07D675C78504}"/>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C9-4853-A25A-07D675C78504}"/>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C9-4853-A25A-07D675C78504}"/>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C9-4853-A25A-07D675C78504}"/>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C9-4853-A25A-07D675C78504}"/>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C9-4853-A25A-07D675C78504}"/>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C9-4853-A25A-07D675C78504}"/>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C9-4853-A25A-07D675C7850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C9-4853-A25A-07D675C78504}"/>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サンプル!$B$37</c:f>
              <c:strCache>
                <c:ptCount val="1"/>
                <c:pt idx="0">
                  <c:v>収入</c:v>
                </c:pt>
              </c:strCache>
            </c:strRef>
          </c:tx>
          <c:spPr>
            <a:solidFill>
              <a:schemeClr val="accent5"/>
            </a:solidFill>
            <a:ln>
              <a:noFill/>
            </a:ln>
            <a:effectLst/>
          </c:spPr>
          <c:invertIfNegative val="0"/>
          <c:dLbls>
            <c:delete val="1"/>
          </c:dLbls>
          <c:val>
            <c:numRef>
              <c:f>サンプル!$C$37:$D$37</c:f>
              <c:numCache>
                <c:formatCode>"¥"#,##0_);[Red]\("¥"#,##0\)</c:formatCode>
                <c:ptCount val="2"/>
                <c:pt idx="1">
                  <c:v>300000</c:v>
                </c:pt>
              </c:numCache>
            </c:numRef>
          </c:val>
          <c:extLst>
            <c:ext xmlns:c16="http://schemas.microsoft.com/office/drawing/2014/chart" uri="{C3380CC4-5D6E-409C-BE32-E72D297353CC}">
              <c16:uniqueId val="{00000000-EAEB-4F96-834F-EED23B229E7D}"/>
            </c:ext>
          </c:extLst>
        </c:ser>
        <c:ser>
          <c:idx val="1"/>
          <c:order val="1"/>
          <c:tx>
            <c:strRef>
              <c:f>サンプル!$B$38</c:f>
              <c:strCache>
                <c:ptCount val="1"/>
                <c:pt idx="0">
                  <c:v>税金</c:v>
                </c:pt>
              </c:strCache>
            </c:strRef>
          </c:tx>
          <c:spPr>
            <a:solidFill>
              <a:schemeClr val="bg2">
                <a:lumMod val="75000"/>
              </a:schemeClr>
            </a:solidFill>
            <a:ln>
              <a:noFill/>
            </a:ln>
            <a:effectLst/>
          </c:spPr>
          <c:invertIfNegative val="0"/>
          <c:dLbls>
            <c:delete val="1"/>
          </c:dLbls>
          <c:val>
            <c:numRef>
              <c:f>サンプル!$C$38:$D$38</c:f>
              <c:numCache>
                <c:formatCode>"¥"#,##0_);[Red]\("¥"#,##0\)</c:formatCode>
                <c:ptCount val="2"/>
                <c:pt idx="0">
                  <c:v>90000</c:v>
                </c:pt>
              </c:numCache>
            </c:numRef>
          </c:val>
          <c:extLst>
            <c:ext xmlns:c16="http://schemas.microsoft.com/office/drawing/2014/chart" uri="{C3380CC4-5D6E-409C-BE32-E72D297353CC}">
              <c16:uniqueId val="{00000001-EAEB-4F96-834F-EED23B229E7D}"/>
            </c:ext>
          </c:extLst>
        </c:ser>
        <c:ser>
          <c:idx val="2"/>
          <c:order val="2"/>
          <c:tx>
            <c:strRef>
              <c:f>サンプル!$B$39</c:f>
              <c:strCache>
                <c:ptCount val="1"/>
                <c:pt idx="0">
                  <c:v>貯蓄</c:v>
                </c:pt>
              </c:strCache>
            </c:strRef>
          </c:tx>
          <c:spPr>
            <a:solidFill>
              <a:schemeClr val="accent2"/>
            </a:solidFill>
            <a:ln>
              <a:noFill/>
            </a:ln>
            <a:effectLst/>
          </c:spPr>
          <c:invertIfNegative val="0"/>
          <c:dLbls>
            <c:delete val="1"/>
          </c:dLbls>
          <c:val>
            <c:numRef>
              <c:f>サンプル!$C$39:$D$39</c:f>
              <c:numCache>
                <c:formatCode>"¥"#,##0_);[Red]\("¥"#,##0\)</c:formatCode>
                <c:ptCount val="2"/>
                <c:pt idx="0">
                  <c:v>30000</c:v>
                </c:pt>
              </c:numCache>
            </c:numRef>
          </c:val>
          <c:extLst>
            <c:ext xmlns:c16="http://schemas.microsoft.com/office/drawing/2014/chart" uri="{C3380CC4-5D6E-409C-BE32-E72D297353CC}">
              <c16:uniqueId val="{00000002-EAEB-4F96-834F-EED23B229E7D}"/>
            </c:ext>
          </c:extLst>
        </c:ser>
        <c:ser>
          <c:idx val="3"/>
          <c:order val="3"/>
          <c:tx>
            <c:strRef>
              <c:f>サンプル!$B$40</c:f>
              <c:strCache>
                <c:ptCount val="1"/>
                <c:pt idx="0">
                  <c:v>自己投資</c:v>
                </c:pt>
              </c:strCache>
            </c:strRef>
          </c:tx>
          <c:spPr>
            <a:solidFill>
              <a:schemeClr val="accent4"/>
            </a:solidFill>
            <a:ln>
              <a:noFill/>
            </a:ln>
            <a:effectLst/>
          </c:spPr>
          <c:invertIfNegative val="0"/>
          <c:dLbls>
            <c:delete val="1"/>
          </c:dLbls>
          <c:val>
            <c:numRef>
              <c:f>サンプル!$C$40:$D$40</c:f>
              <c:numCache>
                <c:formatCode>"¥"#,##0_);[Red]\("¥"#,##0\)</c:formatCode>
                <c:ptCount val="2"/>
                <c:pt idx="0">
                  <c:v>10000</c:v>
                </c:pt>
              </c:numCache>
            </c:numRef>
          </c:val>
          <c:extLst>
            <c:ext xmlns:c16="http://schemas.microsoft.com/office/drawing/2014/chart" uri="{C3380CC4-5D6E-409C-BE32-E72D297353CC}">
              <c16:uniqueId val="{00000003-EAEB-4F96-834F-EED23B229E7D}"/>
            </c:ext>
          </c:extLst>
        </c:ser>
        <c:ser>
          <c:idx val="4"/>
          <c:order val="4"/>
          <c:tx>
            <c:strRef>
              <c:f>サンプル!$B$41</c:f>
              <c:strCache>
                <c:ptCount val="1"/>
                <c:pt idx="0">
                  <c:v>固定費</c:v>
                </c:pt>
              </c:strCache>
            </c:strRef>
          </c:tx>
          <c:spPr>
            <a:solidFill>
              <a:schemeClr val="accent5">
                <a:lumMod val="60000"/>
                <a:lumOff val="40000"/>
              </a:schemeClr>
            </a:solidFill>
            <a:ln>
              <a:noFill/>
            </a:ln>
            <a:effectLst/>
          </c:spPr>
          <c:invertIfNegative val="0"/>
          <c:dLbls>
            <c:delete val="1"/>
          </c:dLbls>
          <c:val>
            <c:numRef>
              <c:f>サンプル!$C$41:$D$41</c:f>
              <c:numCache>
                <c:formatCode>"¥"#,##0_);[Red]\("¥"#,##0\)</c:formatCode>
                <c:ptCount val="2"/>
                <c:pt idx="0">
                  <c:v>64000</c:v>
                </c:pt>
              </c:numCache>
            </c:numRef>
          </c:val>
          <c:extLst>
            <c:ext xmlns:c16="http://schemas.microsoft.com/office/drawing/2014/chart" uri="{C3380CC4-5D6E-409C-BE32-E72D297353CC}">
              <c16:uniqueId val="{00000004-EAEB-4F96-834F-EED23B229E7D}"/>
            </c:ext>
          </c:extLst>
        </c:ser>
        <c:ser>
          <c:idx val="5"/>
          <c:order val="5"/>
          <c:tx>
            <c:strRef>
              <c:f>サンプル!$B$42</c:f>
              <c:strCache>
                <c:ptCount val="1"/>
                <c:pt idx="0">
                  <c:v>特別費</c:v>
                </c:pt>
              </c:strCache>
            </c:strRef>
          </c:tx>
          <c:spPr>
            <a:solidFill>
              <a:schemeClr val="accent6"/>
            </a:solidFill>
            <a:ln>
              <a:noFill/>
            </a:ln>
            <a:effectLst/>
          </c:spPr>
          <c:invertIfNegative val="0"/>
          <c:dLbls>
            <c:delete val="1"/>
          </c:dLbls>
          <c:val>
            <c:numRef>
              <c:f>サンプル!$C$42:$D$42</c:f>
              <c:numCache>
                <c:formatCode>"¥"#,##0_);[Red]\("¥"#,##0\)</c:formatCode>
                <c:ptCount val="2"/>
                <c:pt idx="0">
                  <c:v>10000</c:v>
                </c:pt>
              </c:numCache>
            </c:numRef>
          </c:val>
          <c:extLst>
            <c:ext xmlns:c16="http://schemas.microsoft.com/office/drawing/2014/chart" uri="{C3380CC4-5D6E-409C-BE32-E72D297353CC}">
              <c16:uniqueId val="{00000005-EAEB-4F96-834F-EED23B229E7D}"/>
            </c:ext>
          </c:extLst>
        </c:ser>
        <c:ser>
          <c:idx val="6"/>
          <c:order val="6"/>
          <c:tx>
            <c:strRef>
              <c:f>サンプル!$B$43</c:f>
              <c:strCache>
                <c:ptCount val="1"/>
                <c:pt idx="0">
                  <c:v>変動費</c:v>
                </c:pt>
              </c:strCache>
            </c:strRef>
          </c:tx>
          <c:spPr>
            <a:solidFill>
              <a:srgbClr val="D6E0FE"/>
            </a:solidFill>
            <a:ln>
              <a:noFill/>
            </a:ln>
            <a:effectLst/>
          </c:spPr>
          <c:invertIfNegative val="0"/>
          <c:dLbls>
            <c:delete val="1"/>
          </c:dLbls>
          <c:val>
            <c:numRef>
              <c:f>サンプル!$C$43:$D$43</c:f>
              <c:numCache>
                <c:formatCode>General</c:formatCode>
                <c:ptCount val="2"/>
                <c:pt idx="0" formatCode="&quot;¥&quot;#,##0_);[Red]\(&quot;¥&quot;#,##0\)">
                  <c:v>36000</c:v>
                </c:pt>
              </c:numCache>
            </c:numRef>
          </c:val>
          <c:extLst>
            <c:ext xmlns:c16="http://schemas.microsoft.com/office/drawing/2014/chart" uri="{C3380CC4-5D6E-409C-BE32-E72D297353CC}">
              <c16:uniqueId val="{00000006-EAEB-4F96-834F-EED23B229E7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サンプル!$B$44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AEB-4F96-834F-EED23B229E7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AEB-4F96-834F-EED23B229E7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AEB-4F96-834F-EED23B229E7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サンプル!$C$44:$D$44</c:f>
              <c:numCache>
                <c:formatCode>"¥"#,##0_);[Red]\("¥"#,##0\)</c:formatCode>
                <c:ptCount val="2"/>
                <c:pt idx="0">
                  <c:v>240000</c:v>
                </c:pt>
                <c:pt idx="1">
                  <c:v>300000</c:v>
                </c:pt>
              </c:numCache>
            </c:numRef>
          </c:val>
          <c:extLst xmlns:c15="http://schemas.microsoft.com/office/drawing/2012/chart">
            <c:ext xmlns:c16="http://schemas.microsoft.com/office/drawing/2014/chart" uri="{C3380CC4-5D6E-409C-BE32-E72D297353CC}">
              <c16:uniqueId val="{0000000A-EAEB-4F96-834F-EED23B229E7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'1月'!$F$24</c:f>
              <c:strCache>
                <c:ptCount val="1"/>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'1月'!$G$24:$L$24</c15:sqref>
                  </c15:fullRef>
                </c:ext>
              </c:extLst>
              <c:f>'1月'!$G$24:$K$24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CD4C-43DA-BE67-050DB5205E5D}"/>
            </c:ext>
          </c:extLst>
        </c:ser>
        <c:ser>
          <c:idx val="8"/>
          <c:order val="1"/>
          <c:tx>
            <c:strRef>
              <c:f>'1月'!$F$25</c:f>
              <c:strCache>
                <c:ptCount val="1"/>
              </c:strCache>
            </c:strRef>
          </c:tx>
          <c:spPr>
            <a:solidFill>
              <a:schemeClr val="bg2">
                <a:lumMod val="90000"/>
              </a:schemeClr>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'1月'!$G$25:$L$25</c15:sqref>
                  </c15:fullRef>
                </c:ext>
              </c:extLst>
              <c:f>'1月'!$G$25:$K$25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9-CD4C-43DA-BE67-050DB5205E5D}"/>
            </c:ext>
          </c:extLst>
        </c:ser>
        <c:ser>
          <c:idx val="7"/>
          <c:order val="2"/>
          <c:tx>
            <c:strRef>
              <c:f>'1月'!$F$26</c:f>
              <c:strCache>
                <c:ptCount val="1"/>
              </c:strCache>
            </c:strRef>
          </c:tx>
          <c:spPr>
            <a:solidFill>
              <a:srgbClr val="FEE39A"/>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'1月'!$G$26:$L$26</c15:sqref>
                  </c15:fullRef>
                </c:ext>
              </c:extLst>
              <c:f>'1月'!$G$26:$K$26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8-CD4C-43DA-BE67-050DB5205E5D}"/>
            </c:ext>
          </c:extLst>
        </c:ser>
        <c:ser>
          <c:idx val="6"/>
          <c:order val="3"/>
          <c:tx>
            <c:strRef>
              <c:f>'1月'!$F$27</c:f>
              <c:strCache>
                <c:ptCount val="1"/>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'1月'!$G$27:$L$27</c15:sqref>
                  </c15:fullRef>
                </c:ext>
              </c:extLst>
              <c:f>'1月'!$G$27:$K$27</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7-CD4C-43DA-BE67-050DB5205E5D}"/>
            </c:ext>
          </c:extLst>
        </c:ser>
        <c:ser>
          <c:idx val="4"/>
          <c:order val="4"/>
          <c:tx>
            <c:strRef>
              <c:f>'1月'!$F$28</c:f>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'1月'!$G$28:$L$28</c15:sqref>
                  </c15:fullRef>
                </c:ext>
              </c:extLst>
              <c:f>'1月'!$G$28:$K$28</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CD4C-43DA-BE67-050DB5205E5D}"/>
            </c:ext>
          </c:extLst>
        </c:ser>
        <c:ser>
          <c:idx val="5"/>
          <c:order val="5"/>
          <c:tx>
            <c:strRef>
              <c:f>'1月'!$F$29</c:f>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'1月'!$G$29:$L$29</c15:sqref>
                  </c15:fullRef>
                </c:ext>
              </c:extLst>
              <c:f>'1月'!$G$29:$K$29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6-CD4C-43DA-BE67-050DB5205E5D}"/>
            </c:ext>
          </c:extLst>
        </c:ser>
        <c:ser>
          <c:idx val="0"/>
          <c:order val="6"/>
          <c:tx>
            <c:strRef>
              <c:f>'1月'!$F$30</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'1月'!$G$30:$L$30</c15:sqref>
                  </c15:fullRef>
                </c:ext>
              </c:extLst>
              <c:f>'1月'!$G$30:$K$30</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7325-4FF0-B9F1-1E5B1B9BC502}"/>
            </c:ext>
          </c:extLst>
        </c:ser>
        <c:ser>
          <c:idx val="1"/>
          <c:order val="7"/>
          <c:tx>
            <c:strRef>
              <c:f>'1月'!$F$31</c:f>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'1月'!$G$31:$L$31</c15:sqref>
                  </c15:fullRef>
                </c:ext>
              </c:extLst>
              <c:f>'1月'!$G$31:$K$31</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7325-4FF0-B9F1-1E5B1B9BC502}"/>
            </c:ext>
          </c:extLst>
        </c:ser>
        <c:ser>
          <c:idx val="2"/>
          <c:order val="8"/>
          <c:tx>
            <c:strRef>
              <c:f>'1月'!$F$32</c:f>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'1月'!$G$32:$L$32</c15:sqref>
                  </c15:fullRef>
                </c:ext>
              </c:extLst>
              <c:f>'1月'!$G$32:$K$32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7325-4FF0-B9F1-1E5B1B9BC502}"/>
            </c:ext>
          </c:extLst>
        </c:ser>
        <c:ser>
          <c:idx val="3"/>
          <c:order val="9"/>
          <c:tx>
            <c:strRef>
              <c:f>'1月'!$F$33</c:f>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'1月'!$G$33:$L$33</c15:sqref>
                  </c15:fullRef>
                </c:ext>
              </c:extLst>
              <c:f>'1月'!$G$33:$K$33</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7325-4FF0-B9F1-1E5B1B9BC502}"/>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ullRef>
                    <c15:sqref>'1月'!$G$23:$L$23</c15:sqref>
                  </c15:fullRef>
                </c:ext>
              </c:extLst>
              <c:f>'1月'!$G$23:$K$23</c:f>
              <c:strCache>
                <c:ptCount val="5"/>
                <c:pt idx="0">
                  <c:v>1-4日</c:v>
                </c:pt>
                <c:pt idx="1">
                  <c:v>5-11日</c:v>
                </c:pt>
                <c:pt idx="2">
                  <c:v>12-18日</c:v>
                </c:pt>
                <c:pt idx="3">
                  <c:v>19-25日</c:v>
                </c:pt>
                <c:pt idx="4">
                  <c:v>26-31日</c:v>
                </c:pt>
              </c:strCache>
            </c:strRef>
          </c:cat>
          <c:val>
            <c:numRef>
              <c:extLst>
                <c:ext xmlns:c15="http://schemas.microsoft.com/office/drawing/2012/chart" uri="{02D57815-91ED-43cb-92C2-25804820EDAC}">
                  <c15:fullRef>
                    <c15:sqref>'1月'!$G$34:$L$34</c15:sqref>
                  </c15:fullRef>
                </c:ext>
              </c:extLst>
              <c:f>'1月'!$G$34:$K$34</c:f>
              <c:numCache>
                <c:formatCode>"¥"#,##0_);[Red]\("¥"#,##0\)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7325-4FF0-B9F1-1E5B1B9BC502}"/>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328976306895E-2"/>
          <c:y val="0.12192718313714755"/>
          <c:w val="0.9587813829462678"/>
          <c:h val="0.61409673460639802"/>
        </c:manualLayout>
      </c:layout>
      <c:doughnutChart>
        <c:varyColors val="1"/>
        <c:ser>
          <c:idx val="21"/>
          <c:order val="0"/>
          <c:tx>
            <c:strRef>
              <c:f>年間!$D$4</c:f>
              <c:strCache>
                <c:ptCount val="1"/>
                <c:pt idx="0">
                  <c:v>1月</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68EB-4C46-A969-B0CA2FC7C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EB-4C46-A969-B0CA2FC7C8E3}"/>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68EB-4C46-A969-B0CA2FC7C8E3}"/>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68EB-4C46-A969-B0CA2FC7C8E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68EB-4C46-A969-B0CA2FC7C8E3}"/>
              </c:ext>
            </c:extLst>
          </c:dPt>
          <c:dPt>
            <c:idx val="5"/>
            <c:bubble3D val="0"/>
            <c:spPr>
              <a:solidFill>
                <a:srgbClr val="B3C1D7"/>
              </a:solidFill>
              <a:ln w="19050">
                <a:solidFill>
                  <a:schemeClr val="lt1"/>
                </a:solidFill>
              </a:ln>
              <a:effectLst/>
            </c:spPr>
            <c:extLst>
              <c:ext xmlns:c16="http://schemas.microsoft.com/office/drawing/2014/chart" uri="{C3380CC4-5D6E-409C-BE32-E72D297353CC}">
                <c16:uniqueId val="{0000000B-68EB-4C46-A969-B0CA2FC7C8E3}"/>
              </c:ext>
            </c:extLst>
          </c:dPt>
          <c:dLbls>
            <c:dLbl>
              <c:idx val="2"/>
              <c:layout>
                <c:manualLayout>
                  <c:x val="4.1218617053732198E-2"/>
                  <c:y val="8.94444933532880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EB-4C46-A969-B0CA2FC7C8E3}"/>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68EB-4C46-A969-B0CA2FC7C8E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(年間!$D$26,年間!$D$37:$D$38,年間!$D$49:$D$50,年間!$D$62)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8EB-4C46-A969-B0CA2FC7C8E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2"/>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8EB-4C46-A969-B0CA2FC7C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8EB-4C46-A969-B0CA2FC7C8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8EB-4C46-A969-B0CA2FC7C8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8EB-4C46-A969-B0CA2FC7C8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8EB-4C46-A969-B0CA2FC7C8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8EB-4C46-A969-B0CA2FC7C8E3}"/>
                    </c:ext>
                  </c:extLst>
                </c:dPt>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68EB-4C46-A969-B0CA2FC7C8E3}"/>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68EB-4C46-A969-B0CA2FC7C8E3}"/>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68EB-4C46-A969-B0CA2FC7C8E3}"/>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68EB-4C46-A969-B0CA2FC7C8E3}"/>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68EB-4C46-A969-B0CA2FC7C8E3}"/>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68EB-4C46-A969-B0CA2FC7C8E3}"/>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68EB-4C46-A969-B0CA2FC7C8E3}"/>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68EB-4C46-A969-B0CA2FC7C8E3}"/>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68EB-4C46-A969-B0CA2FC7C8E3}"/>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68EB-4C46-A969-B0CA2FC7C8E3}"/>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68EB-4C46-A969-B0CA2FC7C8E3}"/>
                  </c:ext>
                </c:extLst>
              </c15:ser>
            </c15:filteredPieSeries>
          </c:ext>
        </c:extLst>
      </c:doughnutChart>
      <c:spPr>
        <a:noFill/>
        <a:ln>
          <a:noFill/>
        </a:ln>
        <a:effectLst/>
      </c:spPr>
    </c:plotArea>
    <c:legend>
      <c:legendPos val="b"/>
      <c:layout>
        <c:manualLayout>
          <c:xMode val="edge"/>
          <c:yMode val="edge"/>
          <c:x val="3.1093114841174985E-2"/>
          <c:y val="0.8125474461799953"/>
          <c:w val="0.85390979534858535"/>
          <c:h val="0.156318871015848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年間!$D$4</c:f>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87-4751-9BB7-CECE3CFCC5F2}"/>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87-4751-9BB7-CECE3CFCC5F2}"/>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87-4751-9BB7-CECE3CFCC5F2}"/>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F0-40E1-A75E-102E7210D688}"/>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年間!$D$39:$D$49</c15:sqref>
                  </c15:fullRef>
                </c:ext>
              </c:extLst>
              <c:f>年間!$D$39:$D$48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B187-4751-9BB7-CECE3CFCC5F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B187-4751-9BB7-CECE3CFCC5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B187-4751-9BB7-CECE3CFCC5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B187-4751-9BB7-CECE3CFCC5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6F0-40E1-A75E-102E7210D688}"/>
                    </c:ext>
                  </c:extLst>
                </c:dPt>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B187-4751-9BB7-CECE3CFCC5F2}"/>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187-4751-9BB7-CECE3CFCC5F2}"/>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187-4751-9BB7-CECE3CFCC5F2}"/>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187-4751-9BB7-CECE3CFCC5F2}"/>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187-4751-9BB7-CECE3CFCC5F2}"/>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187-4751-9BB7-CECE3CFCC5F2}"/>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187-4751-9BB7-CECE3CFCC5F2}"/>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187-4751-9BB7-CECE3CFCC5F2}"/>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187-4751-9BB7-CECE3CFCC5F2}"/>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187-4751-9BB7-CECE3CFCC5F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187-4751-9BB7-CECE3CFCC5F2}"/>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7"/>
          <c:order val="0"/>
          <c:tx>
            <c:strRef>
              <c:f>年間!$D$4</c:f>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74FC-498C-947F-7CB8CCEC936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74FC-498C-947F-7CB8CCEC936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74FC-498C-947F-7CB8CCEC936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74FC-498C-947F-7CB8CCEC936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FC-498C-947F-7CB8CCEC936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AEF-4549-9CD6-FE65C4C43D2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年間!$D$52:$D$62</c15:sqref>
                  </c15:fullRef>
                </c:ext>
              </c:extLst>
              <c:f>年間!$D$52:$D$61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74FC-498C-947F-7CB8CCEC936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74FC-498C-947F-7CB8CCEC93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74FC-498C-947F-7CB8CCEC93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74FC-498C-947F-7CB8CCEC93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74FC-498C-947F-7CB8CCEC93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74FC-498C-947F-7CB8CCEC93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4AEF-4549-9CD6-FE65C4C43D24}"/>
                    </c:ext>
                  </c:extLst>
                </c:dPt>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29-74FC-498C-947F-7CB8CCEC936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4FC-498C-947F-7CB8CCEC936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4FC-498C-947F-7CB8CCEC9368}"/>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4FC-498C-947F-7CB8CCEC936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4FC-498C-947F-7CB8CCEC936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4FC-498C-947F-7CB8CCEC936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4FC-498C-947F-7CB8CCEC936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4FC-498C-947F-7CB8CCEC936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4FC-498C-947F-7CB8CCEC936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4FC-498C-947F-7CB8CCEC936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4FC-498C-947F-7CB8CCEC936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'1月'!$B$37</c:f>
              <c:strCache>
                <c:ptCount val="1"/>
                <c:pt idx="0">
                  <c:v>収入</c:v>
                </c:pt>
              </c:strCache>
            </c:strRef>
          </c:tx>
          <c:spPr>
            <a:solidFill>
              <a:schemeClr val="accent5"/>
            </a:solidFill>
            <a:ln>
              <a:noFill/>
            </a:ln>
            <a:effectLst/>
          </c:spPr>
          <c:invertIfNegative val="0"/>
          <c:dLbls>
            <c:delete val="1"/>
          </c:dLbls>
          <c:val>
            <c:numRef>
              <c:f>'1月'!$C$37:$D$37</c:f>
              <c:numCache>
                <c:formatCode>"¥"#,##0_);[Red]\("¥"#,##0\)</c:formatCode>
                <c:ptCount val="2"/>
                <c:pt idx="1">
                  <c:v>0</c:v>
                </c:pt>
              </c:numCache>
            </c:numRef>
          </c:val>
          <c:extLst>
            <c:ext xmlns:c16="http://schemas.microsoft.com/office/drawing/2014/chart" uri="{C3380CC4-5D6E-409C-BE32-E72D297353CC}">
              <c16:uniqueId val="{00000000-92D2-40AF-854B-31E02730770B}"/>
            </c:ext>
          </c:extLst>
        </c:ser>
        <c:ser>
          <c:idx val="1"/>
          <c:order val="1"/>
          <c:tx>
            <c:strRef>
              <c:f>'1月'!$B$38</c:f>
              <c:strCache>
                <c:ptCount val="1"/>
                <c:pt idx="0">
                  <c:v>税金</c:v>
                </c:pt>
              </c:strCache>
            </c:strRef>
          </c:tx>
          <c:spPr>
            <a:solidFill>
              <a:schemeClr val="bg2">
                <a:lumMod val="75000"/>
              </a:schemeClr>
            </a:solidFill>
            <a:ln>
              <a:noFill/>
            </a:ln>
            <a:effectLst/>
          </c:spPr>
          <c:invertIfNegative val="0"/>
          <c:dLbls>
            <c:delete val="1"/>
          </c:dLbls>
          <c:val>
            <c:numRef>
              <c:f>'1月'!$C$38:$D$38</c:f>
              <c:numCache>
                <c:formatCode>"¥"#,##0_);[Red]\("¥"#,##0\)</c:formatCode>
                <c:ptCount val="2"/>
                <c:pt idx="0">
                  <c:v>0</c:v>
                </c:pt>
              </c:numCache>
            </c:numRef>
          </c:val>
          <c:extLst>
            <c:ext xmlns:c16="http://schemas.microsoft.com/office/drawing/2014/chart" uri="{C3380CC4-5D6E-409C-BE32-E72D297353CC}">
              <c16:uniqueId val="{00000001-92D2-40AF-854B-31E02730770B}"/>
            </c:ext>
          </c:extLst>
        </c:ser>
        <c:ser>
          <c:idx val="2"/>
          <c:order val="2"/>
          <c:tx>
            <c:strRef>
              <c:f>'1月'!$B$39</c:f>
              <c:strCache>
                <c:ptCount val="1"/>
                <c:pt idx="0">
                  <c:v>貯蓄</c:v>
                </c:pt>
              </c:strCache>
            </c:strRef>
          </c:tx>
          <c:spPr>
            <a:solidFill>
              <a:schemeClr val="accent2"/>
            </a:solidFill>
            <a:ln>
              <a:noFill/>
            </a:ln>
            <a:effectLst/>
          </c:spPr>
          <c:invertIfNegative val="0"/>
          <c:dLbls>
            <c:delete val="1"/>
          </c:dLbls>
          <c:val>
            <c:numRef>
              <c:f>'1月'!$C$39:$D$39</c:f>
              <c:numCache>
                <c:formatCode>"¥"#,##0_);[Red]\("¥"#,##0\)</c:formatCode>
                <c:ptCount val="2"/>
                <c:pt idx="0">
                  <c:v>0</c:v>
                </c:pt>
              </c:numCache>
            </c:numRef>
          </c:val>
          <c:extLst>
            <c:ext xmlns:c16="http://schemas.microsoft.com/office/drawing/2014/chart" uri="{C3380CC4-5D6E-409C-BE32-E72D297353CC}">
              <c16:uniqueId val="{00000002-92D2-40AF-854B-31E02730770B}"/>
            </c:ext>
          </c:extLst>
        </c:ser>
        <c:ser>
          <c:idx val="3"/>
          <c:order val="3"/>
          <c:tx>
            <c:strRef>
              <c:f>'1月'!$B$40</c:f>
              <c:strCache>
                <c:ptCount val="1"/>
                <c:pt idx="0">
                  <c:v>自己投資</c:v>
                </c:pt>
              </c:strCache>
            </c:strRef>
          </c:tx>
          <c:spPr>
            <a:solidFill>
              <a:schemeClr val="accent4"/>
            </a:solidFill>
            <a:ln>
              <a:noFill/>
            </a:ln>
            <a:effectLst/>
          </c:spPr>
          <c:invertIfNegative val="0"/>
          <c:dLbls>
            <c:delete val="1"/>
          </c:dLbls>
          <c:val>
            <c:numRef>
              <c:f>'1月'!$C$40:$D$40</c:f>
              <c:numCache>
                <c:formatCode>"¥"#,##0_);[Red]\("¥"#,##0\)</c:formatCode>
                <c:ptCount val="2"/>
                <c:pt idx="0">
                  <c:v>0</c:v>
                </c:pt>
              </c:numCache>
            </c:numRef>
          </c:val>
          <c:extLst>
            <c:ext xmlns:c16="http://schemas.microsoft.com/office/drawing/2014/chart" uri="{C3380CC4-5D6E-409C-BE32-E72D297353CC}">
              <c16:uniqueId val="{00000003-92D2-40AF-854B-31E02730770B}"/>
            </c:ext>
          </c:extLst>
        </c:ser>
        <c:ser>
          <c:idx val="4"/>
          <c:order val="4"/>
          <c:tx>
            <c:strRef>
              <c:f>'1月'!$B$41</c:f>
              <c:strCache>
                <c:ptCount val="1"/>
                <c:pt idx="0">
                  <c:v>固定費</c:v>
                </c:pt>
              </c:strCache>
            </c:strRef>
          </c:tx>
          <c:spPr>
            <a:solidFill>
              <a:schemeClr val="accent5">
                <a:lumMod val="60000"/>
                <a:lumOff val="40000"/>
              </a:schemeClr>
            </a:solidFill>
            <a:ln>
              <a:noFill/>
            </a:ln>
            <a:effectLst/>
          </c:spPr>
          <c:invertIfNegative val="0"/>
          <c:dLbls>
            <c:delete val="1"/>
          </c:dLbls>
          <c:val>
            <c:numRef>
              <c:f>'1月'!$C$41:$D$41</c:f>
              <c:numCache>
                <c:formatCode>"¥"#,##0_);[Red]\("¥"#,##0\)</c:formatCode>
                <c:ptCount val="2"/>
                <c:pt idx="0">
                  <c:v>0</c:v>
                </c:pt>
              </c:numCache>
            </c:numRef>
          </c:val>
          <c:extLst>
            <c:ext xmlns:c16="http://schemas.microsoft.com/office/drawing/2014/chart" uri="{C3380CC4-5D6E-409C-BE32-E72D297353CC}">
              <c16:uniqueId val="{00000004-92D2-40AF-854B-31E02730770B}"/>
            </c:ext>
          </c:extLst>
        </c:ser>
        <c:ser>
          <c:idx val="5"/>
          <c:order val="5"/>
          <c:tx>
            <c:strRef>
              <c:f>'1月'!$B$42</c:f>
              <c:strCache>
                <c:ptCount val="1"/>
                <c:pt idx="0">
                  <c:v>特別費</c:v>
                </c:pt>
              </c:strCache>
            </c:strRef>
          </c:tx>
          <c:spPr>
            <a:solidFill>
              <a:schemeClr val="accent6"/>
            </a:solidFill>
            <a:ln>
              <a:noFill/>
            </a:ln>
            <a:effectLst/>
          </c:spPr>
          <c:invertIfNegative val="0"/>
          <c:dLbls>
            <c:delete val="1"/>
          </c:dLbls>
          <c:val>
            <c:numRef>
              <c:f>'1月'!$C$42:$D$42</c:f>
              <c:numCache>
                <c:formatCode>"¥"#,##0_);[Red]\("¥"#,##0\)</c:formatCode>
                <c:ptCount val="2"/>
                <c:pt idx="0">
                  <c:v>0</c:v>
                </c:pt>
              </c:numCache>
            </c:numRef>
          </c:val>
          <c:extLst>
            <c:ext xmlns:c16="http://schemas.microsoft.com/office/drawing/2014/chart" uri="{C3380CC4-5D6E-409C-BE32-E72D297353CC}">
              <c16:uniqueId val="{00000005-92D2-40AF-854B-31E02730770B}"/>
            </c:ext>
          </c:extLst>
        </c:ser>
        <c:ser>
          <c:idx val="6"/>
          <c:order val="6"/>
          <c:tx>
            <c:strRef>
              <c:f>'1月'!$B$43</c:f>
              <c:strCache>
                <c:ptCount val="1"/>
                <c:pt idx="0">
                  <c:v>変動費</c:v>
                </c:pt>
              </c:strCache>
            </c:strRef>
          </c:tx>
          <c:spPr>
            <a:solidFill>
              <a:srgbClr val="D6E0FE"/>
            </a:solidFill>
            <a:ln>
              <a:noFill/>
            </a:ln>
            <a:effectLst/>
          </c:spPr>
          <c:invertIfNegative val="0"/>
          <c:dLbls>
            <c:delete val="1"/>
          </c:dLbls>
          <c:val>
            <c:numRef>
              <c:f>'1月'!$C$43:$D$43</c:f>
              <c:numCache>
                <c:formatCode>General</c:formatCode>
                <c:ptCount val="2"/>
                <c:pt idx="0" formatCode="&quot;¥&quot;#,##0_);[Red]\(&quot;¥&quot;#,##0\)">
                  <c:v>0</c:v>
                </c:pt>
              </c:numCache>
            </c:numRef>
          </c:val>
          <c:extLst>
            <c:ext xmlns:c16="http://schemas.microsoft.com/office/drawing/2014/chart" uri="{C3380CC4-5D6E-409C-BE32-E72D297353CC}">
              <c16:uniqueId val="{00000006-92D2-40AF-854B-31E02730770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92D2-40AF-854B-31E02730770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92D2-40AF-854B-31E02730770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92D2-40AF-854B-31E0273077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92D2-40AF-854B-31E02730770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'2月'!$B$37</c:f>
              <c:strCache>
                <c:ptCount val="1"/>
                <c:pt idx="0">
                  <c:v>収入</c:v>
                </c:pt>
              </c:strCache>
            </c:strRef>
          </c:tx>
          <c:spPr>
            <a:solidFill>
              <a:schemeClr val="accent5"/>
            </a:solidFill>
            <a:ln>
              <a:noFill/>
            </a:ln>
            <a:effectLst/>
          </c:spPr>
          <c:invertIfNegative val="0"/>
          <c:dLbls>
            <c:delete val="1"/>
          </c:dLbls>
          <c:val>
            <c:numRef>
              <c:f>'2月'!$C$37:$D$37</c:f>
              <c:numCache>
                <c:formatCode>"¥"#,##0_);[Red]\("¥"#,##0\)</c:formatCode>
                <c:ptCount val="2"/>
                <c:pt idx="1">
                  <c:v>0</c:v>
                </c:pt>
              </c:numCache>
            </c:numRef>
          </c:val>
          <c:extLst>
            <c:ext xmlns:c16="http://schemas.microsoft.com/office/drawing/2014/chart" uri="{C3380CC4-5D6E-409C-BE32-E72D297353CC}">
              <c16:uniqueId val="{00000000-50CB-4859-8B5C-D31F3D6AF4AE}"/>
            </c:ext>
          </c:extLst>
        </c:ser>
        <c:ser>
          <c:idx val="1"/>
          <c:order val="1"/>
          <c:tx>
            <c:strRef>
              <c:f>'2月'!$B$38</c:f>
              <c:strCache>
                <c:ptCount val="1"/>
                <c:pt idx="0">
                  <c:v>税金</c:v>
                </c:pt>
              </c:strCache>
            </c:strRef>
          </c:tx>
          <c:spPr>
            <a:solidFill>
              <a:schemeClr val="bg2">
                <a:lumMod val="75000"/>
              </a:schemeClr>
            </a:solidFill>
            <a:ln>
              <a:noFill/>
            </a:ln>
            <a:effectLst/>
          </c:spPr>
          <c:invertIfNegative val="0"/>
          <c:dLbls>
            <c:delete val="1"/>
          </c:dLbls>
          <c:val>
            <c:numRef>
              <c:f>'2月'!$C$38:$D$38</c:f>
              <c:numCache>
                <c:formatCode>"¥"#,##0_);[Red]\("¥"#,##0\)</c:formatCode>
                <c:ptCount val="2"/>
                <c:pt idx="0">
                  <c:v>0</c:v>
                </c:pt>
              </c:numCache>
            </c:numRef>
          </c:val>
          <c:extLst>
            <c:ext xmlns:c16="http://schemas.microsoft.com/office/drawing/2014/chart" uri="{C3380CC4-5D6E-409C-BE32-E72D297353CC}">
              <c16:uniqueId val="{00000001-50CB-4859-8B5C-D31F3D6AF4AE}"/>
            </c:ext>
          </c:extLst>
        </c:ser>
        <c:ser>
          <c:idx val="2"/>
          <c:order val="2"/>
          <c:tx>
            <c:strRef>
              <c:f>'2月'!$B$39</c:f>
              <c:strCache>
                <c:ptCount val="1"/>
                <c:pt idx="0">
                  <c:v>貯蓄</c:v>
                </c:pt>
              </c:strCache>
            </c:strRef>
          </c:tx>
          <c:spPr>
            <a:solidFill>
              <a:schemeClr val="accent2"/>
            </a:solidFill>
            <a:ln>
              <a:noFill/>
            </a:ln>
            <a:effectLst/>
          </c:spPr>
          <c:invertIfNegative val="0"/>
          <c:dLbls>
            <c:delete val="1"/>
          </c:dLbls>
          <c:val>
            <c:numRef>
              <c:f>'2月'!$C$39:$D$39</c:f>
              <c:numCache>
                <c:formatCode>"¥"#,##0_);[Red]\("¥"#,##0\)</c:formatCode>
                <c:ptCount val="2"/>
                <c:pt idx="0">
                  <c:v>0</c:v>
                </c:pt>
              </c:numCache>
            </c:numRef>
          </c:val>
          <c:extLst>
            <c:ext xmlns:c16="http://schemas.microsoft.com/office/drawing/2014/chart" uri="{C3380CC4-5D6E-409C-BE32-E72D297353CC}">
              <c16:uniqueId val="{00000002-50CB-4859-8B5C-D31F3D6AF4AE}"/>
            </c:ext>
          </c:extLst>
        </c:ser>
        <c:ser>
          <c:idx val="3"/>
          <c:order val="3"/>
          <c:tx>
            <c:strRef>
              <c:f>'2月'!$B$40</c:f>
              <c:strCache>
                <c:ptCount val="1"/>
                <c:pt idx="0">
                  <c:v>自己投資</c:v>
                </c:pt>
              </c:strCache>
            </c:strRef>
          </c:tx>
          <c:spPr>
            <a:solidFill>
              <a:schemeClr val="accent4"/>
            </a:solidFill>
            <a:ln>
              <a:noFill/>
            </a:ln>
            <a:effectLst/>
          </c:spPr>
          <c:invertIfNegative val="0"/>
          <c:dLbls>
            <c:delete val="1"/>
          </c:dLbls>
          <c:val>
            <c:numRef>
              <c:f>'2月'!$C$40:$D$40</c:f>
              <c:numCache>
                <c:formatCode>"¥"#,##0_);[Red]\("¥"#,##0\)</c:formatCode>
                <c:ptCount val="2"/>
                <c:pt idx="0">
                  <c:v>0</c:v>
                </c:pt>
              </c:numCache>
            </c:numRef>
          </c:val>
          <c:extLst>
            <c:ext xmlns:c16="http://schemas.microsoft.com/office/drawing/2014/chart" uri="{C3380CC4-5D6E-409C-BE32-E72D297353CC}">
              <c16:uniqueId val="{00000003-50CB-4859-8B5C-D31F3D6AF4AE}"/>
            </c:ext>
          </c:extLst>
        </c:ser>
        <c:ser>
          <c:idx val="4"/>
          <c:order val="4"/>
          <c:tx>
            <c:strRef>
              <c:f>'2月'!$B$41</c:f>
              <c:strCache>
                <c:ptCount val="1"/>
                <c:pt idx="0">
                  <c:v>固定費</c:v>
                </c:pt>
              </c:strCache>
            </c:strRef>
          </c:tx>
          <c:spPr>
            <a:solidFill>
              <a:schemeClr val="accent5">
                <a:lumMod val="60000"/>
                <a:lumOff val="40000"/>
              </a:schemeClr>
            </a:solidFill>
            <a:ln>
              <a:noFill/>
            </a:ln>
            <a:effectLst/>
          </c:spPr>
          <c:invertIfNegative val="0"/>
          <c:dLbls>
            <c:delete val="1"/>
          </c:dLbls>
          <c:val>
            <c:numRef>
              <c:f>'2月'!$C$41:$D$41</c:f>
              <c:numCache>
                <c:formatCode>"¥"#,##0_);[Red]\("¥"#,##0\)</c:formatCode>
                <c:ptCount val="2"/>
                <c:pt idx="0">
                  <c:v>0</c:v>
                </c:pt>
              </c:numCache>
            </c:numRef>
          </c:val>
          <c:extLst>
            <c:ext xmlns:c16="http://schemas.microsoft.com/office/drawing/2014/chart" uri="{C3380CC4-5D6E-409C-BE32-E72D297353CC}">
              <c16:uniqueId val="{00000004-50CB-4859-8B5C-D31F3D6AF4AE}"/>
            </c:ext>
          </c:extLst>
        </c:ser>
        <c:ser>
          <c:idx val="5"/>
          <c:order val="5"/>
          <c:tx>
            <c:strRef>
              <c:f>'2月'!$B$42</c:f>
              <c:strCache>
                <c:ptCount val="1"/>
                <c:pt idx="0">
                  <c:v>特別費</c:v>
                </c:pt>
              </c:strCache>
            </c:strRef>
          </c:tx>
          <c:spPr>
            <a:solidFill>
              <a:schemeClr val="accent6"/>
            </a:solidFill>
            <a:ln>
              <a:noFill/>
            </a:ln>
            <a:effectLst/>
          </c:spPr>
          <c:invertIfNegative val="0"/>
          <c:dLbls>
            <c:delete val="1"/>
          </c:dLbls>
          <c:val>
            <c:numRef>
              <c:f>'2月'!$C$42:$D$42</c:f>
              <c:numCache>
                <c:formatCode>"¥"#,##0_);[Red]\("¥"#,##0\)</c:formatCode>
                <c:ptCount val="2"/>
                <c:pt idx="0">
                  <c:v>0</c:v>
                </c:pt>
              </c:numCache>
            </c:numRef>
          </c:val>
          <c:extLst>
            <c:ext xmlns:c16="http://schemas.microsoft.com/office/drawing/2014/chart" uri="{C3380CC4-5D6E-409C-BE32-E72D297353CC}">
              <c16:uniqueId val="{00000005-50CB-4859-8B5C-D31F3D6AF4AE}"/>
            </c:ext>
          </c:extLst>
        </c:ser>
        <c:ser>
          <c:idx val="6"/>
          <c:order val="6"/>
          <c:tx>
            <c:strRef>
              <c:f>'2月'!$B$43</c:f>
              <c:strCache>
                <c:ptCount val="1"/>
                <c:pt idx="0">
                  <c:v>変動費</c:v>
                </c:pt>
              </c:strCache>
            </c:strRef>
          </c:tx>
          <c:spPr>
            <a:solidFill>
              <a:srgbClr val="D6E0FE"/>
            </a:solidFill>
            <a:ln>
              <a:noFill/>
            </a:ln>
            <a:effectLst/>
          </c:spPr>
          <c:invertIfNegative val="0"/>
          <c:dLbls>
            <c:delete val="1"/>
          </c:dLbls>
          <c:val>
            <c:numRef>
              <c:f>'2月'!$C$43:$D$43</c:f>
              <c:numCache>
                <c:formatCode>General</c:formatCode>
                <c:ptCount val="2"/>
                <c:pt idx="0" formatCode="&quot;¥&quot;#,##0_);[Red]\(&quot;¥&quot;#,##0\)">
                  <c:v>0</c:v>
                </c:pt>
              </c:numCache>
            </c:numRef>
          </c:val>
          <c:extLst>
            <c:ext xmlns:c16="http://schemas.microsoft.com/office/drawing/2014/chart" uri="{C3380CC4-5D6E-409C-BE32-E72D297353CC}">
              <c16:uniqueId val="{00000006-50CB-4859-8B5C-D31F3D6AF4AE}"/>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'2月'!$B$44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0CB-4859-8B5C-D31F3D6AF4AE}"/>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0CB-4859-8B5C-D31F3D6AF4AE}"/>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0CB-4859-8B5C-D31F3D6AF4A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50CB-4859-8B5C-D31F3D6AF4AE}"/>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5.5923904921678501E-2"/>
          <c:y val="0.75528606339475157"/>
          <c:w val="0.77021697468995753"/>
          <c:h val="0.215894301445461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2"/>
          <c:order val="1"/>
          <c:tx>
            <c:strRef>
              <c:f>年間!$E$4</c:f>
              <c:strCache>
                <c:ptCount val="1"/>
                <c:pt idx="0">
                  <c:v>2月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E5F3-4EFB-A548-54FE27974D40}"/>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E5F3-4EFB-A548-54FE27974D40}"/>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4-E5F3-4EFB-A548-54FE27974D40}"/>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6-E5F3-4EFB-A548-54FE27974D40}"/>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18-E5F3-4EFB-A548-54FE27974D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(年間!$E$26,年間!$E$37:$E$38,年間!$E$49:$E$50,年間!$E$62)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19-E5F3-4EFB-A548-54FE27974D40}"/>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E5F3-4EFB-A548-54FE27974D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F3-4EFB-A548-54FE27974D40}"/>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E5F3-4EFB-A548-54FE27974D4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5F3-4EFB-A548-54FE27974D40}"/>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5F3-4EFB-A548-54FE27974D40}"/>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E5F3-4EFB-A548-54FE27974D40}"/>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E5F3-4EFB-A548-54FE27974D40}"/>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E5F3-4EFB-A548-54FE27974D4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5F3-4EFB-A548-54FE27974D40}"/>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E5F3-4EFB-A548-54FE27974D4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E5F3-4EFB-A548-54FE27974D40}"/>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E5F3-4EFB-A548-54FE27974D40}"/>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E5F3-4EFB-A548-54FE27974D40}"/>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E5F3-4EFB-A548-54FE27974D40}"/>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E5F3-4EFB-A548-54FE27974D40}"/>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E5F3-4EFB-A548-54FE27974D40}"/>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E5F3-4EFB-A548-54FE27974D40}"/>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E5F3-4EFB-A548-54FE27974D40}"/>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E5F3-4EFB-A548-54FE27974D40}"/>
                  </c:ext>
                </c:extLst>
              </c15:ser>
            </c15:filteredPieSeries>
          </c:ext>
        </c:extLst>
      </c:doughnutChart>
      <c:spPr>
        <a:noFill/>
        <a:ln>
          <a:noFill/>
        </a:ln>
        <a:effectLst/>
      </c:spPr>
    </c:plotArea>
    <c:legend>
      <c:legendPos val="b"/>
      <c:layout>
        <c:manualLayout>
          <c:xMode val="edge"/>
          <c:yMode val="edge"/>
          <c:x val="5.6264109135088961E-2"/>
          <c:y val="0.78141376337583912"/>
          <c:w val="0.82873880105467124"/>
          <c:h val="0.187452553820004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5"/>
          <c:order val="1"/>
          <c:tx>
            <c:strRef>
              <c:f>年間!$E$4</c:f>
              <c:strCache>
                <c:ptCount val="1"/>
                <c:pt idx="0">
                  <c:v>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3597-4099-9A00-AE80F7165AA1}"/>
              </c:ext>
            </c:extLst>
          </c:dPt>
          <c:dPt>
            <c:idx val="1"/>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8-3597-4099-9A00-AE80F7165AA1}"/>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3597-4099-9A00-AE80F7165AA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3597-4099-9A00-AE80F7165AA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2-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年間!$E$39:$E$49</c15:sqref>
                  </c15:fullRef>
                </c:ext>
              </c:extLst>
              <c:f>年間!$E$39:$E$48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3597-4099-9A00-AE80F7165AA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3597-4099-9A00-AE80F7165A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97-4099-9A00-AE80F7165AA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3597-4099-9A00-AE80F7165A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97-4099-9A00-AE80F7165AA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3597-4099-9A00-AE80F7165A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97-4099-9A00-AE80F7165AA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3597-4099-9A00-AE80F7165AA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97-4099-9A00-AE80F7165AA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97-4099-9A00-AE80F7165AA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97-4099-9A00-AE80F7165AA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97-4099-9A00-AE80F7165AA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97-4099-9A00-AE80F7165AA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97-4099-9A00-AE80F7165AA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97-4099-9A00-AE80F7165AA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97-4099-9A00-AE80F7165AA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97-4099-9A00-AE80F7165AA1}"/>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97-4099-9A00-AE80F7165AA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8"/>
          <c:order val="1"/>
          <c:tx>
            <c:strRef>
              <c:f>年間!$E$4</c:f>
              <c:strCache>
                <c:ptCount val="1"/>
                <c:pt idx="0">
                  <c:v>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A83F-4D0D-A9B6-734EC3995C46}"/>
              </c:ext>
            </c:extLst>
          </c:dPt>
          <c:dPt>
            <c:idx val="1"/>
            <c:bubble3D val="0"/>
            <c:spPr>
              <a:solidFill>
                <a:schemeClr val="accent4">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8-A83F-4D0D-A9B6-734EC3995C46}"/>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A83F-4D0D-A9B6-734EC3995C46}"/>
              </c:ext>
            </c:extLst>
          </c:dPt>
          <c:dPt>
            <c:idx val="3"/>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C-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3F-4D0D-A9B6-734EC3995C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A83F-4D0D-A9B6-734EC3995C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年間!$E$52:$E$62</c15:sqref>
                  </c15:fullRef>
                </c:ext>
              </c:extLst>
              <c:f>年間!$E$52:$E$61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3F-4D0D-A9B6-734EC3995C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3F-4D0D-A9B6-734EC3995C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3F-4D0D-A9B6-734EC3995C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3F-4D0D-A9B6-734EC3995C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3F-4D0D-A9B6-734EC3995C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3F-4D0D-A9B6-734EC3995C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3F-4D0D-A9B6-734EC3995C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A83F-4D0D-A9B6-734EC3995C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3F-4D0D-A9B6-734EC3995C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3F-4D0D-A9B6-734EC3995C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3F-4D0D-A9B6-734EC3995C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3F-4D0D-A9B6-734EC3995C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3F-4D0D-A9B6-734EC3995C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3F-4D0D-A9B6-734EC3995C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3F-4D0D-A9B6-734EC3995C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3F-4D0D-A9B6-734EC3995C46}"/>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3F-4D0D-A9B6-734EC3995C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3F-4D0D-A9B6-734EC3995C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27216891588906"/>
          <c:y val="2.7687311462711806E-2"/>
          <c:w val="0.80387193420088621"/>
          <c:h val="0.39793605344786448"/>
        </c:manualLayout>
      </c:layout>
      <c:barChart>
        <c:barDir val="col"/>
        <c:grouping val="stacked"/>
        <c:varyColors val="0"/>
        <c:ser>
          <c:idx val="9"/>
          <c:order val="0"/>
          <c:tx>
            <c:strRef>
              <c:f>'2月'!$F$24</c:f>
              <c:strCache>
                <c:ptCount val="1"/>
              </c:strCache>
            </c:strRef>
          </c:tx>
          <c:spPr>
            <a:solidFill>
              <a:schemeClr val="accent6">
                <a:lumMod val="40000"/>
                <a:lumOff val="60000"/>
              </a:schemeClr>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92D-42D7-958C-565506EDC13D}"/>
            </c:ext>
          </c:extLst>
        </c:ser>
        <c:ser>
          <c:idx val="8"/>
          <c:order val="1"/>
          <c:tx>
            <c:strRef>
              <c:f>'2月'!$F$25</c:f>
              <c:strCache>
                <c:ptCount val="1"/>
              </c:strCache>
            </c:strRef>
          </c:tx>
          <c:spPr>
            <a:solidFill>
              <a:schemeClr val="bg2">
                <a:lumMod val="90000"/>
              </a:schemeClr>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2D-42D7-958C-565506EDC13D}"/>
            </c:ext>
          </c:extLst>
        </c:ser>
        <c:ser>
          <c:idx val="7"/>
          <c:order val="2"/>
          <c:tx>
            <c:strRef>
              <c:f>'2月'!$F$26</c:f>
              <c:strCache>
                <c:ptCount val="1"/>
              </c:strCache>
            </c:strRef>
          </c:tx>
          <c:spPr>
            <a:solidFill>
              <a:srgbClr val="FEE39A"/>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92D-42D7-958C-565506EDC13D}"/>
            </c:ext>
          </c:extLst>
        </c:ser>
        <c:ser>
          <c:idx val="6"/>
          <c:order val="3"/>
          <c:tx>
            <c:strRef>
              <c:f>'2月'!$F$27</c:f>
              <c:strCache>
                <c:ptCount val="1"/>
              </c:strCache>
            </c:strRef>
          </c:tx>
          <c:spPr>
            <a:solidFill>
              <a:schemeClr val="accent2">
                <a:lumMod val="60000"/>
                <a:lumOff val="40000"/>
              </a:schemeClr>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92D-42D7-958C-565506EDC13D}"/>
            </c:ext>
          </c:extLst>
        </c:ser>
        <c:ser>
          <c:idx val="4"/>
          <c:order val="4"/>
          <c:tx>
            <c:strRef>
              <c:f>'2月'!$F$28</c:f>
              <c:strCache>
                <c:ptCount val="1"/>
              </c:strCache>
            </c:strRef>
          </c:tx>
          <c:spPr>
            <a:solidFill>
              <a:schemeClr val="accent5"/>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92D-42D7-958C-565506EDC13D}"/>
            </c:ext>
          </c:extLst>
        </c:ser>
        <c:ser>
          <c:idx val="5"/>
          <c:order val="5"/>
          <c:tx>
            <c:strRef>
              <c:f>'2月'!$F$29</c:f>
              <c:strCache>
                <c:ptCount val="1"/>
              </c:strCache>
            </c:strRef>
          </c:tx>
          <c:spPr>
            <a:solidFill>
              <a:schemeClr val="accent6"/>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92D-42D7-958C-565506EDC13D}"/>
            </c:ext>
          </c:extLst>
        </c:ser>
        <c:ser>
          <c:idx val="0"/>
          <c:order val="6"/>
          <c:tx>
            <c:strRef>
              <c:f>'2月'!$F$30</c:f>
              <c:strCache>
                <c:ptCount val="1"/>
              </c:strCache>
            </c:strRef>
          </c:tx>
          <c:spPr>
            <a:solidFill>
              <a:schemeClr val="accent1"/>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92D-42D7-958C-565506EDC13D}"/>
            </c:ext>
          </c:extLst>
        </c:ser>
        <c:ser>
          <c:idx val="1"/>
          <c:order val="7"/>
          <c:tx>
            <c:strRef>
              <c:f>'2月'!$F$31</c:f>
              <c:strCache>
                <c:ptCount val="1"/>
              </c:strCache>
            </c:strRef>
          </c:tx>
          <c:spPr>
            <a:solidFill>
              <a:schemeClr val="accent2"/>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92D-42D7-958C-565506EDC13D}"/>
            </c:ext>
          </c:extLst>
        </c:ser>
        <c:ser>
          <c:idx val="2"/>
          <c:order val="8"/>
          <c:tx>
            <c:strRef>
              <c:f>'2月'!$F$32</c:f>
              <c:strCache>
                <c:ptCount val="1"/>
              </c:strCache>
            </c:strRef>
          </c:tx>
          <c:spPr>
            <a:solidFill>
              <a:schemeClr val="accent3"/>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92D-42D7-958C-565506EDC13D}"/>
            </c:ext>
          </c:extLst>
        </c:ser>
        <c:ser>
          <c:idx val="3"/>
          <c:order val="9"/>
          <c:tx>
            <c:strRef>
              <c:f>'2月'!$F$33</c:f>
              <c:strCache>
                <c:ptCount val="1"/>
              </c:strCache>
            </c:strRef>
          </c:tx>
          <c:spPr>
            <a:solidFill>
              <a:schemeClr val="accent4"/>
            </a:solidFill>
            <a:ln>
              <a:noFill/>
            </a:ln>
            <a:effectLst/>
          </c:spPr>
          <c:invertIfNegative val="0"/>
          <c:cat>
            <c:strRef>
              <c:f>'2月'!$G$23:$L$23</c:f>
              <c:strCache>
                <c:ptCount val="5"/>
                <c:pt idx="0">
                  <c:v>1-1日</c:v>
                </c:pt>
                <c:pt idx="1">
                  <c:v>2-8日</c:v>
                </c:pt>
                <c:pt idx="2">
                  <c:v>9-15日</c:v>
                </c:pt>
                <c:pt idx="3">
                  <c:v>16-22日</c:v>
                </c:pt>
                <c:pt idx="4">
                  <c:v>23-28日</c:v>
                </c:pt>
              </c:strCache>
            </c:strRef>
          </c:cat>
          <c:val>
            <c:numRef>
              <c:f>'2月'!$G$33:$L$33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92D-42D7-958C-565506EDC13D}"/>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'2月'!$F$34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'2月'!$G$23:$L$23</c:f>
              <c:strCache>
                <c:ptCount val="5"/>
                <c:pt idx="0">
                  <c:v>1-1日</c:v>
                </c:pt>
                <c:pt idx="1">
                  <c:v>2-8日</c:v>
                </c:pt>
                <c:pt idx="2">
                  <c:v>9-15日</c:v>
                </c:pt>
                <c:pt idx="3">
                  <c:v>16-22日</c:v>
                </c:pt>
                <c:pt idx="4">
                  <c:v>23-28日</c:v>
                </c:pt>
              </c:strCache>
            </c:strRef>
          </c:cat>
          <c:val>
            <c:numRef>
              <c:f>'2月'!$G$34:$L$34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392D-42D7-958C-565506EDC13D}"/>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'1月'!$B$37</c:f>
              <c:strCache>
                <c:ptCount val="1"/>
                <c:pt idx="0">
                  <c:v>収入</c:v>
                </c:pt>
              </c:strCache>
            </c:strRef>
          </c:tx>
          <c:spPr>
            <a:solidFill>
              <a:schemeClr val="accent5"/>
            </a:solidFill>
            <a:ln>
              <a:noFill/>
            </a:ln>
            <a:effectLst/>
          </c:spPr>
          <c:invertIfNegative val="0"/>
          <c:dLbls>
            <c:delete val="1"/>
          </c:dLbls>
          <c:val>
            <c:numRef>
              <c:f>'1月'!$C$37:$D$37</c:f>
              <c:numCache>
                <c:formatCode>"¥"#,##0_);[Red]\("¥"#,##0\)</c:formatCode>
                <c:ptCount val="2"/>
                <c:pt idx="1">
                  <c:v>0</c:v>
                </c:pt>
              </c:numCache>
            </c:numRef>
          </c:val>
          <c:extLst>
            <c:ext xmlns:c16="http://schemas.microsoft.com/office/drawing/2014/chart" uri="{C3380CC4-5D6E-409C-BE32-E72D297353CC}">
              <c16:uniqueId val="{00000000-9178-4114-8BCE-56ADA613B075}"/>
            </c:ext>
          </c:extLst>
        </c:ser>
        <c:ser>
          <c:idx val="1"/>
          <c:order val="1"/>
          <c:tx>
            <c:strRef>
              <c:f>'1月'!$B$38</c:f>
              <c:strCache>
                <c:ptCount val="1"/>
                <c:pt idx="0">
                  <c:v>税金</c:v>
                </c:pt>
              </c:strCache>
            </c:strRef>
          </c:tx>
          <c:spPr>
            <a:solidFill>
              <a:schemeClr val="bg2">
                <a:lumMod val="75000"/>
              </a:schemeClr>
            </a:solidFill>
            <a:ln>
              <a:noFill/>
            </a:ln>
            <a:effectLst/>
          </c:spPr>
          <c:invertIfNegative val="0"/>
          <c:dLbls>
            <c:delete val="1"/>
          </c:dLbls>
          <c:val>
            <c:numRef>
              <c:f>'1月'!$C$38:$D$38</c:f>
              <c:numCache>
                <c:formatCode>"¥"#,##0_);[Red]\("¥"#,##0\)</c:formatCode>
                <c:ptCount val="2"/>
                <c:pt idx="0">
                  <c:v>0</c:v>
                </c:pt>
              </c:numCache>
            </c:numRef>
          </c:val>
          <c:extLst>
            <c:ext xmlns:c16="http://schemas.microsoft.com/office/drawing/2014/chart" uri="{C3380CC4-5D6E-409C-BE32-E72D297353CC}">
              <c16:uniqueId val="{00000001-9178-4114-8BCE-56ADA613B075}"/>
            </c:ext>
          </c:extLst>
        </c:ser>
        <c:ser>
          <c:idx val="2"/>
          <c:order val="2"/>
          <c:tx>
            <c:strRef>
              <c:f>'1月'!$B$39</c:f>
              <c:strCache>
                <c:ptCount val="1"/>
                <c:pt idx="0">
                  <c:v>貯蓄</c:v>
                </c:pt>
              </c:strCache>
            </c:strRef>
          </c:tx>
          <c:spPr>
            <a:solidFill>
              <a:schemeClr val="accent2"/>
            </a:solidFill>
            <a:ln>
              <a:noFill/>
            </a:ln>
            <a:effectLst/>
          </c:spPr>
          <c:invertIfNegative val="0"/>
          <c:dLbls>
            <c:delete val="1"/>
          </c:dLbls>
          <c:val>
            <c:numRef>
              <c:f>'1月'!$C$39:$D$39</c:f>
              <c:numCache>
                <c:formatCode>"¥"#,##0_);[Red]\("¥"#,##0\)</c:formatCode>
                <c:ptCount val="2"/>
                <c:pt idx="0">
                  <c:v>0</c:v>
                </c:pt>
              </c:numCache>
            </c:numRef>
          </c:val>
          <c:extLst>
            <c:ext xmlns:c16="http://schemas.microsoft.com/office/drawing/2014/chart" uri="{C3380CC4-5D6E-409C-BE32-E72D297353CC}">
              <c16:uniqueId val="{00000002-9178-4114-8BCE-56ADA613B075}"/>
            </c:ext>
          </c:extLst>
        </c:ser>
        <c:ser>
          <c:idx val="3"/>
          <c:order val="3"/>
          <c:tx>
            <c:strRef>
              <c:f>'1月'!$B$40</c:f>
              <c:strCache>
                <c:ptCount val="1"/>
                <c:pt idx="0">
                  <c:v>自己投資</c:v>
                </c:pt>
              </c:strCache>
            </c:strRef>
          </c:tx>
          <c:spPr>
            <a:solidFill>
              <a:schemeClr val="accent4"/>
            </a:solidFill>
            <a:ln>
              <a:noFill/>
            </a:ln>
            <a:effectLst/>
          </c:spPr>
          <c:invertIfNegative val="0"/>
          <c:dLbls>
            <c:delete val="1"/>
          </c:dLbls>
          <c:val>
            <c:numRef>
              <c:f>'1月'!$C$40:$D$40</c:f>
              <c:numCache>
                <c:formatCode>"¥"#,##0_);[Red]\("¥"#,##0\)</c:formatCode>
                <c:ptCount val="2"/>
                <c:pt idx="0">
                  <c:v>0</c:v>
                </c:pt>
              </c:numCache>
            </c:numRef>
          </c:val>
          <c:extLst>
            <c:ext xmlns:c16="http://schemas.microsoft.com/office/drawing/2014/chart" uri="{C3380CC4-5D6E-409C-BE32-E72D297353CC}">
              <c16:uniqueId val="{00000003-9178-4114-8BCE-56ADA613B075}"/>
            </c:ext>
          </c:extLst>
        </c:ser>
        <c:ser>
          <c:idx val="4"/>
          <c:order val="4"/>
          <c:tx>
            <c:strRef>
              <c:f>'1月'!$B$41</c:f>
              <c:strCache>
                <c:ptCount val="1"/>
                <c:pt idx="0">
                  <c:v>固定費</c:v>
                </c:pt>
              </c:strCache>
            </c:strRef>
          </c:tx>
          <c:spPr>
            <a:solidFill>
              <a:schemeClr val="accent5">
                <a:lumMod val="60000"/>
                <a:lumOff val="40000"/>
              </a:schemeClr>
            </a:solidFill>
            <a:ln>
              <a:noFill/>
            </a:ln>
            <a:effectLst/>
          </c:spPr>
          <c:invertIfNegative val="0"/>
          <c:dLbls>
            <c:delete val="1"/>
          </c:dLbls>
          <c:val>
            <c:numRef>
              <c:f>'1月'!$C$41:$D$41</c:f>
              <c:numCache>
                <c:formatCode>"¥"#,##0_);[Red]\("¥"#,##0\)</c:formatCode>
                <c:ptCount val="2"/>
                <c:pt idx="0">
                  <c:v>0</c:v>
                </c:pt>
              </c:numCache>
            </c:numRef>
          </c:val>
          <c:extLst>
            <c:ext xmlns:c16="http://schemas.microsoft.com/office/drawing/2014/chart" uri="{C3380CC4-5D6E-409C-BE32-E72D297353CC}">
              <c16:uniqueId val="{00000004-9178-4114-8BCE-56ADA613B075}"/>
            </c:ext>
          </c:extLst>
        </c:ser>
        <c:ser>
          <c:idx val="5"/>
          <c:order val="5"/>
          <c:tx>
            <c:strRef>
              <c:f>'1月'!$B$42</c:f>
              <c:strCache>
                <c:ptCount val="1"/>
                <c:pt idx="0">
                  <c:v>特別費</c:v>
                </c:pt>
              </c:strCache>
            </c:strRef>
          </c:tx>
          <c:spPr>
            <a:solidFill>
              <a:schemeClr val="accent6"/>
            </a:solidFill>
            <a:ln>
              <a:noFill/>
            </a:ln>
            <a:effectLst/>
          </c:spPr>
          <c:invertIfNegative val="0"/>
          <c:dLbls>
            <c:delete val="1"/>
          </c:dLbls>
          <c:val>
            <c:numRef>
              <c:f>'1月'!$C$42:$D$42</c:f>
              <c:numCache>
                <c:formatCode>"¥"#,##0_);[Red]\("¥"#,##0\)</c:formatCode>
                <c:ptCount val="2"/>
                <c:pt idx="0">
                  <c:v>0</c:v>
                </c:pt>
              </c:numCache>
            </c:numRef>
          </c:val>
          <c:extLst>
            <c:ext xmlns:c16="http://schemas.microsoft.com/office/drawing/2014/chart" uri="{C3380CC4-5D6E-409C-BE32-E72D297353CC}">
              <c16:uniqueId val="{00000005-9178-4114-8BCE-56ADA613B075}"/>
            </c:ext>
          </c:extLst>
        </c:ser>
        <c:ser>
          <c:idx val="6"/>
          <c:order val="6"/>
          <c:tx>
            <c:strRef>
              <c:f>'1月'!$B$43</c:f>
              <c:strCache>
                <c:ptCount val="1"/>
                <c:pt idx="0">
                  <c:v>変動費</c:v>
                </c:pt>
              </c:strCache>
            </c:strRef>
          </c:tx>
          <c:spPr>
            <a:solidFill>
              <a:srgbClr val="D6E0FE"/>
            </a:solidFill>
            <a:ln>
              <a:noFill/>
            </a:ln>
            <a:effectLst/>
          </c:spPr>
          <c:invertIfNegative val="0"/>
          <c:dLbls>
            <c:delete val="1"/>
          </c:dLbls>
          <c:val>
            <c:numRef>
              <c:f>'1月'!$C$43:$D$43</c:f>
              <c:numCache>
                <c:formatCode>General</c:formatCode>
                <c:ptCount val="2"/>
                <c:pt idx="0" formatCode="&quot;¥&quot;#,##0_);[Red]\(&quot;¥&quot;#,##0\)">
                  <c:v>0</c:v>
                </c:pt>
              </c:numCache>
            </c:numRef>
          </c:val>
          <c:extLst>
            <c:ext xmlns:c16="http://schemas.microsoft.com/office/drawing/2014/chart" uri="{C3380CC4-5D6E-409C-BE32-E72D297353CC}">
              <c16:uniqueId val="{00000006-9178-4114-8BCE-56ADA613B075}"/>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9178-4114-8BCE-56ADA613B075}"/>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9178-4114-8BCE-56ADA613B075}"/>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9178-4114-8BCE-56ADA613B07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9178-4114-8BCE-56ADA613B075}"/>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'1月'!$B$37</c:f>
              <c:strCache>
                <c:ptCount val="1"/>
                <c:pt idx="0">
                  <c:v>収入</c:v>
                </c:pt>
              </c:strCache>
            </c:strRef>
          </c:tx>
          <c:spPr>
            <a:solidFill>
              <a:schemeClr val="accent5"/>
            </a:solidFill>
            <a:ln>
              <a:noFill/>
            </a:ln>
            <a:effectLst/>
          </c:spPr>
          <c:invertIfNegative val="0"/>
          <c:dLbls>
            <c:delete val="1"/>
          </c:dLbls>
          <c:val>
            <c:numRef>
              <c:f>'1月'!$C$37:$D$37</c:f>
              <c:numCache>
                <c:formatCode>"¥"#,##0_);[Red]\("¥"#,##0\)</c:formatCode>
                <c:ptCount val="2"/>
                <c:pt idx="1">
                  <c:v>0</c:v>
                </c:pt>
              </c:numCache>
            </c:numRef>
          </c:val>
          <c:extLst>
            <c:ext xmlns:c16="http://schemas.microsoft.com/office/drawing/2014/chart" uri="{C3380CC4-5D6E-409C-BE32-E72D297353CC}">
              <c16:uniqueId val="{00000000-7373-4D61-AEEC-09ACAFC421FA}"/>
            </c:ext>
          </c:extLst>
        </c:ser>
        <c:ser>
          <c:idx val="1"/>
          <c:order val="1"/>
          <c:tx>
            <c:strRef>
              <c:f>'1月'!$B$38</c:f>
              <c:strCache>
                <c:ptCount val="1"/>
                <c:pt idx="0">
                  <c:v>税金</c:v>
                </c:pt>
              </c:strCache>
            </c:strRef>
          </c:tx>
          <c:spPr>
            <a:solidFill>
              <a:schemeClr val="bg2">
                <a:lumMod val="75000"/>
              </a:schemeClr>
            </a:solidFill>
            <a:ln>
              <a:noFill/>
            </a:ln>
            <a:effectLst/>
          </c:spPr>
          <c:invertIfNegative val="0"/>
          <c:dLbls>
            <c:delete val="1"/>
          </c:dLbls>
          <c:val>
            <c:numRef>
              <c:f>'1月'!$C$38:$D$38</c:f>
              <c:numCache>
                <c:formatCode>"¥"#,##0_);[Red]\("¥"#,##0\)</c:formatCode>
                <c:ptCount val="2"/>
                <c:pt idx="0">
                  <c:v>0</c:v>
                </c:pt>
              </c:numCache>
            </c:numRef>
          </c:val>
          <c:extLst>
            <c:ext xmlns:c16="http://schemas.microsoft.com/office/drawing/2014/chart" uri="{C3380CC4-5D6E-409C-BE32-E72D297353CC}">
              <c16:uniqueId val="{00000001-7373-4D61-AEEC-09ACAFC421FA}"/>
            </c:ext>
          </c:extLst>
        </c:ser>
        <c:ser>
          <c:idx val="2"/>
          <c:order val="2"/>
          <c:tx>
            <c:strRef>
              <c:f>'1月'!$B$39</c:f>
              <c:strCache>
                <c:ptCount val="1"/>
                <c:pt idx="0">
                  <c:v>貯蓄</c:v>
                </c:pt>
              </c:strCache>
            </c:strRef>
          </c:tx>
          <c:spPr>
            <a:solidFill>
              <a:schemeClr val="accent2"/>
            </a:solidFill>
            <a:ln>
              <a:noFill/>
            </a:ln>
            <a:effectLst/>
          </c:spPr>
          <c:invertIfNegative val="0"/>
          <c:dLbls>
            <c:delete val="1"/>
          </c:dLbls>
          <c:val>
            <c:numRef>
              <c:f>'1月'!$C$39:$D$39</c:f>
              <c:numCache>
                <c:formatCode>"¥"#,##0_);[Red]\("¥"#,##0\)</c:formatCode>
                <c:ptCount val="2"/>
                <c:pt idx="0">
                  <c:v>0</c:v>
                </c:pt>
              </c:numCache>
            </c:numRef>
          </c:val>
          <c:extLst>
            <c:ext xmlns:c16="http://schemas.microsoft.com/office/drawing/2014/chart" uri="{C3380CC4-5D6E-409C-BE32-E72D297353CC}">
              <c16:uniqueId val="{00000002-7373-4D61-AEEC-09ACAFC421FA}"/>
            </c:ext>
          </c:extLst>
        </c:ser>
        <c:ser>
          <c:idx val="3"/>
          <c:order val="3"/>
          <c:tx>
            <c:strRef>
              <c:f>'1月'!$B$40</c:f>
              <c:strCache>
                <c:ptCount val="1"/>
                <c:pt idx="0">
                  <c:v>自己投資</c:v>
                </c:pt>
              </c:strCache>
            </c:strRef>
          </c:tx>
          <c:spPr>
            <a:solidFill>
              <a:schemeClr val="accent4"/>
            </a:solidFill>
            <a:ln>
              <a:noFill/>
            </a:ln>
            <a:effectLst/>
          </c:spPr>
          <c:invertIfNegative val="0"/>
          <c:dLbls>
            <c:delete val="1"/>
          </c:dLbls>
          <c:val>
            <c:numRef>
              <c:f>'1月'!$C$40:$D$40</c:f>
              <c:numCache>
                <c:formatCode>"¥"#,##0_);[Red]\("¥"#,##0\)</c:formatCode>
                <c:ptCount val="2"/>
                <c:pt idx="0">
                  <c:v>0</c:v>
                </c:pt>
              </c:numCache>
            </c:numRef>
          </c:val>
          <c:extLst>
            <c:ext xmlns:c16="http://schemas.microsoft.com/office/drawing/2014/chart" uri="{C3380CC4-5D6E-409C-BE32-E72D297353CC}">
              <c16:uniqueId val="{00000003-7373-4D61-AEEC-09ACAFC421FA}"/>
            </c:ext>
          </c:extLst>
        </c:ser>
        <c:ser>
          <c:idx val="4"/>
          <c:order val="4"/>
          <c:tx>
            <c:strRef>
              <c:f>'1月'!$B$41</c:f>
              <c:strCache>
                <c:ptCount val="1"/>
                <c:pt idx="0">
                  <c:v>固定費</c:v>
                </c:pt>
              </c:strCache>
            </c:strRef>
          </c:tx>
          <c:spPr>
            <a:solidFill>
              <a:schemeClr val="accent5">
                <a:lumMod val="60000"/>
                <a:lumOff val="40000"/>
              </a:schemeClr>
            </a:solidFill>
            <a:ln>
              <a:noFill/>
            </a:ln>
            <a:effectLst/>
          </c:spPr>
          <c:invertIfNegative val="0"/>
          <c:dLbls>
            <c:delete val="1"/>
          </c:dLbls>
          <c:val>
            <c:numRef>
              <c:f>'1月'!$C$41:$D$41</c:f>
              <c:numCache>
                <c:formatCode>"¥"#,##0_);[Red]\("¥"#,##0\)</c:formatCode>
                <c:ptCount val="2"/>
                <c:pt idx="0">
                  <c:v>0</c:v>
                </c:pt>
              </c:numCache>
            </c:numRef>
          </c:val>
          <c:extLst>
            <c:ext xmlns:c16="http://schemas.microsoft.com/office/drawing/2014/chart" uri="{C3380CC4-5D6E-409C-BE32-E72D297353CC}">
              <c16:uniqueId val="{00000004-7373-4D61-AEEC-09ACAFC421FA}"/>
            </c:ext>
          </c:extLst>
        </c:ser>
        <c:ser>
          <c:idx val="5"/>
          <c:order val="5"/>
          <c:tx>
            <c:strRef>
              <c:f>'1月'!$B$42</c:f>
              <c:strCache>
                <c:ptCount val="1"/>
                <c:pt idx="0">
                  <c:v>特別費</c:v>
                </c:pt>
              </c:strCache>
            </c:strRef>
          </c:tx>
          <c:spPr>
            <a:solidFill>
              <a:schemeClr val="accent6"/>
            </a:solidFill>
            <a:ln>
              <a:noFill/>
            </a:ln>
            <a:effectLst/>
          </c:spPr>
          <c:invertIfNegative val="0"/>
          <c:dLbls>
            <c:delete val="1"/>
          </c:dLbls>
          <c:val>
            <c:numRef>
              <c:f>'1月'!$C$42:$D$42</c:f>
              <c:numCache>
                <c:formatCode>"¥"#,##0_);[Red]\("¥"#,##0\)</c:formatCode>
                <c:ptCount val="2"/>
                <c:pt idx="0">
                  <c:v>0</c:v>
                </c:pt>
              </c:numCache>
            </c:numRef>
          </c:val>
          <c:extLst>
            <c:ext xmlns:c16="http://schemas.microsoft.com/office/drawing/2014/chart" uri="{C3380CC4-5D6E-409C-BE32-E72D297353CC}">
              <c16:uniqueId val="{00000005-7373-4D61-AEEC-09ACAFC421FA}"/>
            </c:ext>
          </c:extLst>
        </c:ser>
        <c:ser>
          <c:idx val="6"/>
          <c:order val="6"/>
          <c:tx>
            <c:strRef>
              <c:f>'1月'!$B$43</c:f>
              <c:strCache>
                <c:ptCount val="1"/>
                <c:pt idx="0">
                  <c:v>変動費</c:v>
                </c:pt>
              </c:strCache>
            </c:strRef>
          </c:tx>
          <c:spPr>
            <a:solidFill>
              <a:srgbClr val="D6E0FE"/>
            </a:solidFill>
            <a:ln>
              <a:noFill/>
            </a:ln>
            <a:effectLst/>
          </c:spPr>
          <c:invertIfNegative val="0"/>
          <c:dLbls>
            <c:delete val="1"/>
          </c:dLbls>
          <c:val>
            <c:numRef>
              <c:f>'1月'!$C$43:$D$43</c:f>
              <c:numCache>
                <c:formatCode>General</c:formatCode>
                <c:ptCount val="2"/>
                <c:pt idx="0" formatCode="&quot;¥&quot;#,##0_);[Red]\(&quot;¥&quot;#,##0\)">
                  <c:v>0</c:v>
                </c:pt>
              </c:numCache>
            </c:numRef>
          </c:val>
          <c:extLst>
            <c:ext xmlns:c16="http://schemas.microsoft.com/office/drawing/2014/chart" uri="{C3380CC4-5D6E-409C-BE32-E72D297353CC}">
              <c16:uniqueId val="{00000006-7373-4D61-AEEC-09ACAFC421FA}"/>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7373-4D61-AEEC-09ACAFC421FA}"/>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7373-4D61-AEEC-09ACAFC421FA}"/>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7373-4D61-AEEC-09ACAFC421F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7373-4D61-AEEC-09ACAFC421FA}"/>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3"/>
          <c:order val="2"/>
          <c:tx>
            <c:strRef>
              <c:f>年間!$F$4</c:f>
              <c:strCache>
                <c:ptCount val="1"/>
                <c:pt idx="0">
                  <c:v>3月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8822-42BF-A8E4-4CAD75995BF2}"/>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F-8822-42BF-A8E4-4CAD75995BF2}"/>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1-8822-42BF-A8E4-4CAD75995BF2}"/>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3-8822-42BF-A8E4-4CAD75995BF2}"/>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25-8822-42BF-A8E4-4CAD75995B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(年間!$F$26,年間!$F$37:$F$38,年間!$F$49:$F$50,年間!$F$62)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26-8822-42BF-A8E4-4CAD75995BF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8822-42BF-A8E4-4CAD75995B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22-42BF-A8E4-4CAD75995BF2}"/>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8822-42BF-A8E4-4CAD75995BF2}"/>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8822-42BF-A8E4-4CAD75995BF2}"/>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822-42BF-A8E4-4CAD75995BF2}"/>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8822-42BF-A8E4-4CAD75995BF2}"/>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8822-42BF-A8E4-4CAD75995BF2}"/>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8822-42BF-A8E4-4CAD75995BF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822-42BF-A8E4-4CAD75995BF2}"/>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8822-42BF-A8E4-4CAD75995BF2}"/>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8822-42BF-A8E4-4CAD75995BF2}"/>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8822-42BF-A8E4-4CAD75995BF2}"/>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8822-42BF-A8E4-4CAD75995BF2}"/>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8822-42BF-A8E4-4CAD75995BF2}"/>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8822-42BF-A8E4-4CAD75995BF2}"/>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8822-42BF-A8E4-4CAD75995BF2}"/>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8822-42BF-A8E4-4CAD75995BF2}"/>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8822-42BF-A8E4-4CAD75995BF2}"/>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8822-42BF-A8E4-4CAD75995BF2}"/>
                  </c:ext>
                </c:extLst>
              </c15:ser>
            </c15:filteredPieSeries>
          </c:ext>
        </c:extLst>
      </c:doughnutChart>
      <c:spPr>
        <a:noFill/>
        <a:ln>
          <a:noFill/>
        </a:ln>
        <a:effectLst/>
      </c:spPr>
    </c:plotArea>
    <c:legend>
      <c:legendPos val="b"/>
      <c:layout>
        <c:manualLayout>
          <c:xMode val="edge"/>
          <c:yMode val="edge"/>
          <c:x val="5.6264109135088961E-2"/>
          <c:y val="0.79179165764389114"/>
          <c:w val="0.89586145250510862"/>
          <c:h val="0.177074659551952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4206715125109257"/>
          <c:w val="0.75702849462045829"/>
          <c:h val="0.5105540727762522"/>
        </c:manualLayout>
      </c:layout>
      <c:doughnutChart>
        <c:varyColors val="1"/>
        <c:ser>
          <c:idx val="36"/>
          <c:order val="2"/>
          <c:tx>
            <c:strRef>
              <c:f>年間!$F$4</c:f>
              <c:strCache>
                <c:ptCount val="1"/>
                <c:pt idx="0">
                  <c:v>3月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DB44-48EB-9A45-21D8FB00FA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DB44-48EB-9A45-21D8FB00FA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DB44-48EB-9A45-21D8FB00FA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年間!$F$39:$F$49</c15:sqref>
                  </c15:fullRef>
                </c:ext>
              </c:extLst>
              <c:f>年間!$F$39:$F$48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DB44-48EB-9A45-21D8FB00FA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DB44-48EB-9A45-21D8FB00FA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44-48EB-9A45-21D8FB00FA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DB44-48EB-9A45-21D8FB00FA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44-48EB-9A45-21D8FB00FA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DB44-48EB-9A45-21D8FB00FA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44-48EB-9A45-21D8FB00FA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DB44-48EB-9A45-21D8FB00FA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DB44-48EB-9A45-21D8FB00FA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DB44-48EB-9A45-21D8FB00FA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DB44-48EB-9A45-21D8FB00FA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DB44-48EB-9A45-21D8FB00FA7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DB44-48EB-9A45-21D8FB00FA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DB44-48EB-9A45-21D8FB00FA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DB44-48EB-9A45-21D8FB00FA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DB44-48EB-9A45-21D8FB00FA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DB44-48EB-9A45-21D8FB00FA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DB44-48EB-9A45-21D8FB00FA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9"/>
          <c:order val="2"/>
          <c:tx>
            <c:strRef>
              <c:f>年間!$F$4</c:f>
              <c:strCache>
                <c:ptCount val="1"/>
                <c:pt idx="0">
                  <c:v>3月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01-4A78-B88E-24DD0970F5DA}"/>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01-4A78-B88E-24DD0970F5DA}"/>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A801-4A78-B88E-24DD0970F5DA}"/>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年間!$F$52:$F$62</c15:sqref>
                  </c15:fullRef>
                </c:ext>
              </c:extLst>
              <c:f>年間!$F$52:$F$61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01-4A78-B88E-24DD0970F5DA}"/>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01-4A78-B88E-24DD0970F5DA}"/>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01-4A78-B88E-24DD0970F5DA}"/>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01-4A78-B88E-24DD0970F5DA}"/>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01-4A78-B88E-24DD0970F5D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01-4A78-B88E-24DD0970F5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01-4A78-B88E-24DD0970F5DA}"/>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A801-4A78-B88E-24DD0970F5DA}"/>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01-4A78-B88E-24DD0970F5DA}"/>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01-4A78-B88E-24DD0970F5DA}"/>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01-4A78-B88E-24DD0970F5DA}"/>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01-4A78-B88E-24DD0970F5DA}"/>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01-4A78-B88E-24DD0970F5DA}"/>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01-4A78-B88E-24DD0970F5DA}"/>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01-4A78-B88E-24DD0970F5DA}"/>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01-4A78-B88E-24DD0970F5DA}"/>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01-4A78-B88E-24DD0970F5DA}"/>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01-4A78-B88E-24DD0970F5DA}"/>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'3月'!$F$24</c:f>
              <c:strCache>
                <c:ptCount val="1"/>
              </c:strCache>
            </c:strRef>
          </c:tx>
          <c:spPr>
            <a:solidFill>
              <a:schemeClr val="accent6">
                <a:lumMod val="40000"/>
                <a:lumOff val="60000"/>
              </a:schemeClr>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8A-44F6-98EA-E73E3D1D386A}"/>
            </c:ext>
          </c:extLst>
        </c:ser>
        <c:ser>
          <c:idx val="8"/>
          <c:order val="1"/>
          <c:tx>
            <c:strRef>
              <c:f>'3月'!$F$25</c:f>
              <c:strCache>
                <c:ptCount val="1"/>
              </c:strCache>
            </c:strRef>
          </c:tx>
          <c:spPr>
            <a:solidFill>
              <a:schemeClr val="bg2">
                <a:lumMod val="90000"/>
              </a:schemeClr>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48A-44F6-98EA-E73E3D1D386A}"/>
            </c:ext>
          </c:extLst>
        </c:ser>
        <c:ser>
          <c:idx val="7"/>
          <c:order val="2"/>
          <c:tx>
            <c:strRef>
              <c:f>'3月'!$F$26</c:f>
              <c:strCache>
                <c:ptCount val="1"/>
              </c:strCache>
            </c:strRef>
          </c:tx>
          <c:spPr>
            <a:solidFill>
              <a:srgbClr val="FEE39A"/>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48A-44F6-98EA-E73E3D1D386A}"/>
            </c:ext>
          </c:extLst>
        </c:ser>
        <c:ser>
          <c:idx val="6"/>
          <c:order val="3"/>
          <c:tx>
            <c:strRef>
              <c:f>'3月'!$F$27</c:f>
              <c:strCache>
                <c:ptCount val="1"/>
              </c:strCache>
            </c:strRef>
          </c:tx>
          <c:spPr>
            <a:solidFill>
              <a:schemeClr val="accent2">
                <a:lumMod val="60000"/>
                <a:lumOff val="40000"/>
              </a:schemeClr>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48A-44F6-98EA-E73E3D1D386A}"/>
            </c:ext>
          </c:extLst>
        </c:ser>
        <c:ser>
          <c:idx val="4"/>
          <c:order val="4"/>
          <c:tx>
            <c:strRef>
              <c:f>'3月'!$F$28</c:f>
              <c:strCache>
                <c:ptCount val="1"/>
              </c:strCache>
            </c:strRef>
          </c:tx>
          <c:spPr>
            <a:solidFill>
              <a:schemeClr val="accent5"/>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48A-44F6-98EA-E73E3D1D386A}"/>
            </c:ext>
          </c:extLst>
        </c:ser>
        <c:ser>
          <c:idx val="5"/>
          <c:order val="5"/>
          <c:tx>
            <c:strRef>
              <c:f>'3月'!$F$29</c:f>
              <c:strCache>
                <c:ptCount val="1"/>
              </c:strCache>
            </c:strRef>
          </c:tx>
          <c:spPr>
            <a:solidFill>
              <a:schemeClr val="accent6"/>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48A-44F6-98EA-E73E3D1D386A}"/>
            </c:ext>
          </c:extLst>
        </c:ser>
        <c:ser>
          <c:idx val="0"/>
          <c:order val="6"/>
          <c:tx>
            <c:strRef>
              <c:f>'3月'!$F$30</c:f>
              <c:strCache>
                <c:ptCount val="1"/>
              </c:strCache>
            </c:strRef>
          </c:tx>
          <c:spPr>
            <a:solidFill>
              <a:schemeClr val="accent1"/>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48A-44F6-98EA-E73E3D1D386A}"/>
            </c:ext>
          </c:extLst>
        </c:ser>
        <c:ser>
          <c:idx val="1"/>
          <c:order val="7"/>
          <c:tx>
            <c:strRef>
              <c:f>'3月'!$F$31</c:f>
              <c:strCache>
                <c:ptCount val="1"/>
              </c:strCache>
            </c:strRef>
          </c:tx>
          <c:spPr>
            <a:solidFill>
              <a:schemeClr val="accent2"/>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948A-44F6-98EA-E73E3D1D386A}"/>
            </c:ext>
          </c:extLst>
        </c:ser>
        <c:ser>
          <c:idx val="2"/>
          <c:order val="8"/>
          <c:tx>
            <c:strRef>
              <c:f>'3月'!$F$32</c:f>
              <c:strCache>
                <c:ptCount val="1"/>
              </c:strCache>
            </c:strRef>
          </c:tx>
          <c:spPr>
            <a:solidFill>
              <a:schemeClr val="accent3"/>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948A-44F6-98EA-E73E3D1D386A}"/>
            </c:ext>
          </c:extLst>
        </c:ser>
        <c:ser>
          <c:idx val="3"/>
          <c:order val="9"/>
          <c:tx>
            <c:strRef>
              <c:f>'3月'!$F$33</c:f>
              <c:strCache>
                <c:ptCount val="1"/>
              </c:strCache>
            </c:strRef>
          </c:tx>
          <c:spPr>
            <a:solidFill>
              <a:schemeClr val="accent4"/>
            </a:solidFill>
            <a:ln>
              <a:noFill/>
            </a:ln>
            <a:effectLst/>
          </c:spPr>
          <c:invertIfNegative val="0"/>
          <c:cat>
            <c:strRef>
              <c:f>'3月'!$G$23:$L$23</c:f>
              <c:strCache>
                <c:ptCount val="6"/>
                <c:pt idx="0">
                  <c:v>1-1日</c:v>
                </c:pt>
                <c:pt idx="1">
                  <c:v>2-8日</c:v>
                </c:pt>
                <c:pt idx="2">
                  <c:v>9-15日</c:v>
                </c:pt>
                <c:pt idx="3">
                  <c:v>16-22日</c:v>
                </c:pt>
                <c:pt idx="4">
                  <c:v>23-29日</c:v>
                </c:pt>
                <c:pt idx="5">
                  <c:v>30-31日</c:v>
                </c:pt>
              </c:strCache>
            </c:strRef>
          </c:cat>
          <c:val>
            <c:numRef>
              <c:f>'3月'!$G$33:$L$33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948A-44F6-98EA-E73E3D1D386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'3月'!$F$34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'3月'!$G$23:$L$23</c:f>
              <c:strCache>
                <c:ptCount val="6"/>
                <c:pt idx="0">
                  <c:v>1-1日</c:v>
                </c:pt>
                <c:pt idx="1">
                  <c:v>2-8日</c:v>
                </c:pt>
                <c:pt idx="2">
                  <c:v>9-15日</c:v>
                </c:pt>
                <c:pt idx="3">
                  <c:v>16-22日</c:v>
                </c:pt>
                <c:pt idx="4">
                  <c:v>23-29日</c:v>
                </c:pt>
                <c:pt idx="5">
                  <c:v>30-31日</c:v>
                </c:pt>
              </c:strCache>
            </c:strRef>
          </c:cat>
          <c:val>
            <c:numRef>
              <c:f>'3月'!$G$34:$L$34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948A-44F6-98EA-E73E3D1D386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'3月'!$B$37</c:f>
              <c:strCache>
                <c:ptCount val="1"/>
                <c:pt idx="0">
                  <c:v>収入</c:v>
                </c:pt>
              </c:strCache>
            </c:strRef>
          </c:tx>
          <c:spPr>
            <a:solidFill>
              <a:schemeClr val="accent5"/>
            </a:solidFill>
            <a:ln>
              <a:noFill/>
            </a:ln>
            <a:effectLst/>
          </c:spPr>
          <c:invertIfNegative val="0"/>
          <c:dLbls>
            <c:delete val="1"/>
          </c:dLbls>
          <c:val>
            <c:numRef>
              <c:f>'3月'!$C$37:$D$37</c:f>
              <c:numCache>
                <c:formatCode>"¥"#,##0_);[Red]\("¥"#,##0\)</c:formatCode>
                <c:ptCount val="2"/>
                <c:pt idx="1">
                  <c:v>0</c:v>
                </c:pt>
              </c:numCache>
            </c:numRef>
          </c:val>
          <c:extLst>
            <c:ext xmlns:c16="http://schemas.microsoft.com/office/drawing/2014/chart" uri="{C3380CC4-5D6E-409C-BE32-E72D297353CC}">
              <c16:uniqueId val="{00000000-E8E2-43CC-8C84-414C09945085}"/>
            </c:ext>
          </c:extLst>
        </c:ser>
        <c:ser>
          <c:idx val="1"/>
          <c:order val="1"/>
          <c:tx>
            <c:strRef>
              <c:f>'3月'!$B$38</c:f>
              <c:strCache>
                <c:ptCount val="1"/>
                <c:pt idx="0">
                  <c:v>税金</c:v>
                </c:pt>
              </c:strCache>
            </c:strRef>
          </c:tx>
          <c:spPr>
            <a:solidFill>
              <a:schemeClr val="bg2">
                <a:lumMod val="75000"/>
              </a:schemeClr>
            </a:solidFill>
            <a:ln>
              <a:noFill/>
            </a:ln>
            <a:effectLst/>
          </c:spPr>
          <c:invertIfNegative val="0"/>
          <c:dLbls>
            <c:delete val="1"/>
          </c:dLbls>
          <c:val>
            <c:numRef>
              <c:f>'3月'!$C$38:$D$38</c:f>
              <c:numCache>
                <c:formatCode>"¥"#,##0_);[Red]\("¥"#,##0\)</c:formatCode>
                <c:ptCount val="2"/>
                <c:pt idx="0">
                  <c:v>0</c:v>
                </c:pt>
              </c:numCache>
            </c:numRef>
          </c:val>
          <c:extLst>
            <c:ext xmlns:c16="http://schemas.microsoft.com/office/drawing/2014/chart" uri="{C3380CC4-5D6E-409C-BE32-E72D297353CC}">
              <c16:uniqueId val="{00000001-E8E2-43CC-8C84-414C09945085}"/>
            </c:ext>
          </c:extLst>
        </c:ser>
        <c:ser>
          <c:idx val="2"/>
          <c:order val="2"/>
          <c:tx>
            <c:strRef>
              <c:f>'3月'!$B$39</c:f>
              <c:strCache>
                <c:ptCount val="1"/>
                <c:pt idx="0">
                  <c:v>貯蓄</c:v>
                </c:pt>
              </c:strCache>
            </c:strRef>
          </c:tx>
          <c:spPr>
            <a:solidFill>
              <a:schemeClr val="accent2"/>
            </a:solidFill>
            <a:ln>
              <a:noFill/>
            </a:ln>
            <a:effectLst/>
          </c:spPr>
          <c:invertIfNegative val="0"/>
          <c:dLbls>
            <c:delete val="1"/>
          </c:dLbls>
          <c:val>
            <c:numRef>
              <c:f>'3月'!$C$39:$D$39</c:f>
              <c:numCache>
                <c:formatCode>"¥"#,##0_);[Red]\("¥"#,##0\)</c:formatCode>
                <c:ptCount val="2"/>
                <c:pt idx="0">
                  <c:v>0</c:v>
                </c:pt>
              </c:numCache>
            </c:numRef>
          </c:val>
          <c:extLst>
            <c:ext xmlns:c16="http://schemas.microsoft.com/office/drawing/2014/chart" uri="{C3380CC4-5D6E-409C-BE32-E72D297353CC}">
              <c16:uniqueId val="{00000002-E8E2-43CC-8C84-414C09945085}"/>
            </c:ext>
          </c:extLst>
        </c:ser>
        <c:ser>
          <c:idx val="3"/>
          <c:order val="3"/>
          <c:tx>
            <c:strRef>
              <c:f>'3月'!$B$40</c:f>
              <c:strCache>
                <c:ptCount val="1"/>
                <c:pt idx="0">
                  <c:v>自己投資</c:v>
                </c:pt>
              </c:strCache>
            </c:strRef>
          </c:tx>
          <c:spPr>
            <a:solidFill>
              <a:schemeClr val="accent4"/>
            </a:solidFill>
            <a:ln>
              <a:noFill/>
            </a:ln>
            <a:effectLst/>
          </c:spPr>
          <c:invertIfNegative val="0"/>
          <c:dLbls>
            <c:delete val="1"/>
          </c:dLbls>
          <c:val>
            <c:numRef>
              <c:f>'3月'!$C$40:$D$40</c:f>
              <c:numCache>
                <c:formatCode>"¥"#,##0_);[Red]\("¥"#,##0\)</c:formatCode>
                <c:ptCount val="2"/>
                <c:pt idx="0">
                  <c:v>0</c:v>
                </c:pt>
              </c:numCache>
            </c:numRef>
          </c:val>
          <c:extLst>
            <c:ext xmlns:c16="http://schemas.microsoft.com/office/drawing/2014/chart" uri="{C3380CC4-5D6E-409C-BE32-E72D297353CC}">
              <c16:uniqueId val="{00000003-E8E2-43CC-8C84-414C09945085}"/>
            </c:ext>
          </c:extLst>
        </c:ser>
        <c:ser>
          <c:idx val="4"/>
          <c:order val="4"/>
          <c:tx>
            <c:strRef>
              <c:f>'3月'!$B$41</c:f>
              <c:strCache>
                <c:ptCount val="1"/>
                <c:pt idx="0">
                  <c:v>固定費</c:v>
                </c:pt>
              </c:strCache>
            </c:strRef>
          </c:tx>
          <c:spPr>
            <a:solidFill>
              <a:schemeClr val="accent5">
                <a:lumMod val="60000"/>
                <a:lumOff val="40000"/>
              </a:schemeClr>
            </a:solidFill>
            <a:ln>
              <a:noFill/>
            </a:ln>
            <a:effectLst/>
          </c:spPr>
          <c:invertIfNegative val="0"/>
          <c:dLbls>
            <c:delete val="1"/>
          </c:dLbls>
          <c:val>
            <c:numRef>
              <c:f>'3月'!$C$41:$D$41</c:f>
              <c:numCache>
                <c:formatCode>"¥"#,##0_);[Red]\("¥"#,##0\)</c:formatCode>
                <c:ptCount val="2"/>
                <c:pt idx="0">
                  <c:v>0</c:v>
                </c:pt>
              </c:numCache>
            </c:numRef>
          </c:val>
          <c:extLst>
            <c:ext xmlns:c16="http://schemas.microsoft.com/office/drawing/2014/chart" uri="{C3380CC4-5D6E-409C-BE32-E72D297353CC}">
              <c16:uniqueId val="{00000004-E8E2-43CC-8C84-414C09945085}"/>
            </c:ext>
          </c:extLst>
        </c:ser>
        <c:ser>
          <c:idx val="5"/>
          <c:order val="5"/>
          <c:tx>
            <c:strRef>
              <c:f>'3月'!$B$42</c:f>
              <c:strCache>
                <c:ptCount val="1"/>
                <c:pt idx="0">
                  <c:v>特別費</c:v>
                </c:pt>
              </c:strCache>
            </c:strRef>
          </c:tx>
          <c:spPr>
            <a:solidFill>
              <a:schemeClr val="accent6"/>
            </a:solidFill>
            <a:ln>
              <a:noFill/>
            </a:ln>
            <a:effectLst/>
          </c:spPr>
          <c:invertIfNegative val="0"/>
          <c:dLbls>
            <c:delete val="1"/>
          </c:dLbls>
          <c:val>
            <c:numRef>
              <c:f>'3月'!$C$42:$D$42</c:f>
              <c:numCache>
                <c:formatCode>"¥"#,##0_);[Red]\("¥"#,##0\)</c:formatCode>
                <c:ptCount val="2"/>
                <c:pt idx="0">
                  <c:v>0</c:v>
                </c:pt>
              </c:numCache>
            </c:numRef>
          </c:val>
          <c:extLst>
            <c:ext xmlns:c16="http://schemas.microsoft.com/office/drawing/2014/chart" uri="{C3380CC4-5D6E-409C-BE32-E72D297353CC}">
              <c16:uniqueId val="{00000005-E8E2-43CC-8C84-414C09945085}"/>
            </c:ext>
          </c:extLst>
        </c:ser>
        <c:ser>
          <c:idx val="6"/>
          <c:order val="6"/>
          <c:tx>
            <c:strRef>
              <c:f>'3月'!$B$43</c:f>
              <c:strCache>
                <c:ptCount val="1"/>
                <c:pt idx="0">
                  <c:v>変動費</c:v>
                </c:pt>
              </c:strCache>
            </c:strRef>
          </c:tx>
          <c:spPr>
            <a:solidFill>
              <a:srgbClr val="D6E0FE"/>
            </a:solidFill>
            <a:ln>
              <a:noFill/>
            </a:ln>
            <a:effectLst/>
          </c:spPr>
          <c:invertIfNegative val="0"/>
          <c:dLbls>
            <c:delete val="1"/>
          </c:dLbls>
          <c:val>
            <c:numRef>
              <c:f>'3月'!$C$43:$D$43</c:f>
              <c:numCache>
                <c:formatCode>General</c:formatCode>
                <c:ptCount val="2"/>
                <c:pt idx="0" formatCode="&quot;¥&quot;#,##0_);[Red]\(&quot;¥&quot;#,##0\)">
                  <c:v>0</c:v>
                </c:pt>
              </c:numCache>
            </c:numRef>
          </c:val>
          <c:extLst>
            <c:ext xmlns:c16="http://schemas.microsoft.com/office/drawing/2014/chart" uri="{C3380CC4-5D6E-409C-BE32-E72D297353CC}">
              <c16:uniqueId val="{00000006-E8E2-43CC-8C84-414C09945085}"/>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'3月'!$B$44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8E2-43CC-8C84-414C09945085}"/>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8E2-43CC-8C84-414C09945085}"/>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8E2-43CC-8C84-414C0994508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E8E2-43CC-8C84-414C09945085}"/>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4"/>
          <c:order val="3"/>
          <c:tx>
            <c:strRef>
              <c:f>年間!$G$4</c:f>
              <c:strCache>
                <c:ptCount val="1"/>
                <c:pt idx="0">
                  <c:v>4月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8-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3F05-49A7-BEA3-2C6DA1C0E27F}"/>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C-3F05-49A7-BEA3-2C6DA1C0E27F}"/>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E-3F05-49A7-BEA3-2C6DA1C0E27F}"/>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0-3F05-49A7-BEA3-2C6DA1C0E27F}"/>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32-3F05-49A7-BEA3-2C6DA1C0E2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(年間!$G$26,年間!$G$37:$G$38,年間!$G$49:$G$50,年間!$G$62)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33-3F05-49A7-BEA3-2C6DA1C0E27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3F05-49A7-BEA3-2C6DA1C0E2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05-49A7-BEA3-2C6DA1C0E27F}"/>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3F05-49A7-BEA3-2C6DA1C0E27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3F05-49A7-BEA3-2C6DA1C0E27F}"/>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F05-49A7-BEA3-2C6DA1C0E27F}"/>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3F05-49A7-BEA3-2C6DA1C0E27F}"/>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3F05-49A7-BEA3-2C6DA1C0E27F}"/>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3F05-49A7-BEA3-2C6DA1C0E27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F05-49A7-BEA3-2C6DA1C0E27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3F05-49A7-BEA3-2C6DA1C0E27F}"/>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3F05-49A7-BEA3-2C6DA1C0E27F}"/>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3F05-49A7-BEA3-2C6DA1C0E27F}"/>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3F05-49A7-BEA3-2C6DA1C0E27F}"/>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3F05-49A7-BEA3-2C6DA1C0E27F}"/>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3F05-49A7-BEA3-2C6DA1C0E27F}"/>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3F05-49A7-BEA3-2C6DA1C0E27F}"/>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3F05-49A7-BEA3-2C6DA1C0E27F}"/>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3F05-49A7-BEA3-2C6DA1C0E27F}"/>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3F05-49A7-BEA3-2C6DA1C0E27F}"/>
                  </c:ext>
                </c:extLst>
              </c15:ser>
            </c15:filteredPieSeries>
          </c:ext>
        </c:extLst>
      </c:doughnutChart>
      <c:spPr>
        <a:noFill/>
        <a:ln>
          <a:noFill/>
        </a:ln>
        <a:effectLst/>
      </c:spPr>
    </c:plotArea>
    <c:legend>
      <c:legendPos val="b"/>
      <c:layout>
        <c:manualLayout>
          <c:xMode val="edge"/>
          <c:yMode val="edge"/>
          <c:x val="5.9221205472610155E-3"/>
          <c:y val="0.78141376337583912"/>
          <c:w val="0.95459377252424116"/>
          <c:h val="0.187452553820004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7"/>
          <c:order val="3"/>
          <c:tx>
            <c:strRef>
              <c:f>年間!$G$4</c:f>
              <c:strCache>
                <c:ptCount val="1"/>
                <c:pt idx="0">
                  <c:v>4月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852-44BD-8DFD-6B6BA0A7256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852-44BD-8DFD-6B6BA0A72567}"/>
              </c:ext>
            </c:extLst>
          </c:dPt>
          <c:dPt>
            <c:idx val="5"/>
            <c:bubble3D val="0"/>
            <c:spPr>
              <a:solidFill>
                <a:schemeClr val="accent5">
                  <a:lumMod val="40000"/>
                  <a:lumOff val="60000"/>
                </a:schemeClr>
              </a:solidFill>
              <a:ln w="19050">
                <a:solidFill>
                  <a:schemeClr val="bg1"/>
                </a:solidFill>
              </a:ln>
              <a:effectLst/>
            </c:spPr>
            <c:extLst xmlns:c15="http://schemas.microsoft.com/office/drawing/2012/chart">
              <c:ext xmlns:c16="http://schemas.microsoft.com/office/drawing/2014/chart" uri="{C3380CC4-5D6E-409C-BE32-E72D297353CC}">
                <c16:uniqueId val="{0000004A-E852-44BD-8DFD-6B6BA0A7256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年間!$G$39:$G$49</c15:sqref>
                  </c15:fullRef>
                </c:ext>
              </c:extLst>
              <c:f>年間!$G$39:$G$48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852-44BD-8DFD-6B6BA0A7256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E852-44BD-8DFD-6B6BA0A725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52-44BD-8DFD-6B6BA0A7256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E852-44BD-8DFD-6B6BA0A725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2-44BD-8DFD-6B6BA0A7256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E852-44BD-8DFD-6B6BA0A725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52-44BD-8DFD-6B6BA0A7256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E852-44BD-8DFD-6B6BA0A7256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852-44BD-8DFD-6B6BA0A7256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852-44BD-8DFD-6B6BA0A7256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852-44BD-8DFD-6B6BA0A7256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852-44BD-8DFD-6B6BA0A7256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852-44BD-8DFD-6B6BA0A7256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852-44BD-8DFD-6B6BA0A7256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852-44BD-8DFD-6B6BA0A7256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852-44BD-8DFD-6B6BA0A7256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852-44BD-8DFD-6B6BA0A7256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852-44BD-8DFD-6B6BA0A7256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0"/>
          <c:order val="3"/>
          <c:tx>
            <c:strRef>
              <c:f>年間!$G$4</c:f>
              <c:strCache>
                <c:ptCount val="1"/>
                <c:pt idx="0">
                  <c:v>4月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8F-43DC-9D7E-DEA051E9376C}"/>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8F-43DC-9D7E-DEA051E9376C}"/>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A-908F-43DC-9D7E-DEA051E9376C}"/>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年間!$G$52:$G$62</c15:sqref>
                  </c15:fullRef>
                </c:ext>
              </c:extLst>
              <c:f>年間!$G$52:$G$61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8F-43DC-9D7E-DEA051E9376C}"/>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8F-43DC-9D7E-DEA051E9376C}"/>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8F-43DC-9D7E-DEA051E9376C}"/>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8F-43DC-9D7E-DEA051E9376C}"/>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8F-43DC-9D7E-DEA051E9376C}"/>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8F-43DC-9D7E-DEA051E937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8F-43DC-9D7E-DEA051E9376C}"/>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08F-43DC-9D7E-DEA051E9376C}"/>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8F-43DC-9D7E-DEA051E9376C}"/>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8F-43DC-9D7E-DEA051E9376C}"/>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8F-43DC-9D7E-DEA051E9376C}"/>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8F-43DC-9D7E-DEA051E9376C}"/>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8F-43DC-9D7E-DEA051E9376C}"/>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8F-43DC-9D7E-DEA051E9376C}"/>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8F-43DC-9D7E-DEA051E9376C}"/>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8F-43DC-9D7E-DEA051E9376C}"/>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8F-43DC-9D7E-DEA051E9376C}"/>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8F-43DC-9D7E-DEA051E9376C}"/>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'4月'!$F$24</c:f>
              <c:strCache>
                <c:ptCount val="1"/>
              </c:strCache>
            </c:strRef>
          </c:tx>
          <c:spPr>
            <a:solidFill>
              <a:schemeClr val="accent6">
                <a:lumMod val="40000"/>
                <a:lumOff val="60000"/>
              </a:schemeClr>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2B0-40A5-8D2B-66B3F1E9C90D}"/>
            </c:ext>
          </c:extLst>
        </c:ser>
        <c:ser>
          <c:idx val="8"/>
          <c:order val="1"/>
          <c:tx>
            <c:strRef>
              <c:f>'4月'!$F$25</c:f>
              <c:strCache>
                <c:ptCount val="1"/>
              </c:strCache>
            </c:strRef>
          </c:tx>
          <c:spPr>
            <a:solidFill>
              <a:schemeClr val="bg2">
                <a:lumMod val="90000"/>
              </a:schemeClr>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2B0-40A5-8D2B-66B3F1E9C90D}"/>
            </c:ext>
          </c:extLst>
        </c:ser>
        <c:ser>
          <c:idx val="7"/>
          <c:order val="2"/>
          <c:tx>
            <c:strRef>
              <c:f>'4月'!$F$26</c:f>
              <c:strCache>
                <c:ptCount val="1"/>
              </c:strCache>
            </c:strRef>
          </c:tx>
          <c:spPr>
            <a:solidFill>
              <a:srgbClr val="FEE39A"/>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2B0-40A5-8D2B-66B3F1E9C90D}"/>
            </c:ext>
          </c:extLst>
        </c:ser>
        <c:ser>
          <c:idx val="6"/>
          <c:order val="3"/>
          <c:tx>
            <c:strRef>
              <c:f>'4月'!$F$27</c:f>
              <c:strCache>
                <c:ptCount val="1"/>
              </c:strCache>
            </c:strRef>
          </c:tx>
          <c:spPr>
            <a:solidFill>
              <a:schemeClr val="accent2">
                <a:lumMod val="60000"/>
                <a:lumOff val="40000"/>
              </a:schemeClr>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2B0-40A5-8D2B-66B3F1E9C90D}"/>
            </c:ext>
          </c:extLst>
        </c:ser>
        <c:ser>
          <c:idx val="4"/>
          <c:order val="4"/>
          <c:tx>
            <c:strRef>
              <c:f>'4月'!$F$28</c:f>
              <c:strCache>
                <c:ptCount val="1"/>
              </c:strCache>
            </c:strRef>
          </c:tx>
          <c:spPr>
            <a:solidFill>
              <a:schemeClr val="accent5"/>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D2B0-40A5-8D2B-66B3F1E9C90D}"/>
            </c:ext>
          </c:extLst>
        </c:ser>
        <c:ser>
          <c:idx val="5"/>
          <c:order val="5"/>
          <c:tx>
            <c:strRef>
              <c:f>'4月'!$F$29</c:f>
              <c:strCache>
                <c:ptCount val="1"/>
              </c:strCache>
            </c:strRef>
          </c:tx>
          <c:spPr>
            <a:solidFill>
              <a:schemeClr val="accent6"/>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2B0-40A5-8D2B-66B3F1E9C90D}"/>
            </c:ext>
          </c:extLst>
        </c:ser>
        <c:ser>
          <c:idx val="0"/>
          <c:order val="6"/>
          <c:tx>
            <c:strRef>
              <c:f>'4月'!$F$30</c:f>
              <c:strCache>
                <c:ptCount val="1"/>
              </c:strCache>
            </c:strRef>
          </c:tx>
          <c:spPr>
            <a:solidFill>
              <a:schemeClr val="accent1"/>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2B0-40A5-8D2B-66B3F1E9C90D}"/>
            </c:ext>
          </c:extLst>
        </c:ser>
        <c:ser>
          <c:idx val="1"/>
          <c:order val="7"/>
          <c:tx>
            <c:strRef>
              <c:f>'4月'!$F$31</c:f>
              <c:strCache>
                <c:ptCount val="1"/>
              </c:strCache>
            </c:strRef>
          </c:tx>
          <c:spPr>
            <a:solidFill>
              <a:schemeClr val="accent2"/>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D2B0-40A5-8D2B-66B3F1E9C90D}"/>
            </c:ext>
          </c:extLst>
        </c:ser>
        <c:ser>
          <c:idx val="2"/>
          <c:order val="8"/>
          <c:tx>
            <c:strRef>
              <c:f>'4月'!$F$32</c:f>
              <c:strCache>
                <c:ptCount val="1"/>
              </c:strCache>
            </c:strRef>
          </c:tx>
          <c:spPr>
            <a:solidFill>
              <a:schemeClr val="accent3"/>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2B0-40A5-8D2B-66B3F1E9C90D}"/>
            </c:ext>
          </c:extLst>
        </c:ser>
        <c:ser>
          <c:idx val="3"/>
          <c:order val="9"/>
          <c:tx>
            <c:strRef>
              <c:f>'4月'!$F$33</c:f>
              <c:strCache>
                <c:ptCount val="1"/>
              </c:strCache>
            </c:strRef>
          </c:tx>
          <c:spPr>
            <a:solidFill>
              <a:schemeClr val="accent4"/>
            </a:solidFill>
            <a:ln>
              <a:noFill/>
            </a:ln>
            <a:effectLst/>
          </c:spPr>
          <c:invertIfNegative val="0"/>
          <c:cat>
            <c:strRef>
              <c:f>'4月'!$G$23:$L$23</c:f>
              <c:strCache>
                <c:ptCount val="5"/>
                <c:pt idx="0">
                  <c:v>1-5日</c:v>
                </c:pt>
                <c:pt idx="1">
                  <c:v>6-12日</c:v>
                </c:pt>
                <c:pt idx="2">
                  <c:v>13-19日</c:v>
                </c:pt>
                <c:pt idx="3">
                  <c:v>20-26日</c:v>
                </c:pt>
                <c:pt idx="4">
                  <c:v>27-30日</c:v>
                </c:pt>
              </c:strCache>
            </c:strRef>
          </c:cat>
          <c:val>
            <c:numRef>
              <c:f>'4月'!$G$33:$L$33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2B0-40A5-8D2B-66B3F1E9C90D}"/>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'4月'!$F$34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'4月'!$G$23:$L$23</c:f>
              <c:strCache>
                <c:ptCount val="5"/>
                <c:pt idx="0">
                  <c:v>1-5日</c:v>
                </c:pt>
                <c:pt idx="1">
                  <c:v>6-12日</c:v>
                </c:pt>
                <c:pt idx="2">
                  <c:v>13-19日</c:v>
                </c:pt>
                <c:pt idx="3">
                  <c:v>20-26日</c:v>
                </c:pt>
                <c:pt idx="4">
                  <c:v>27-30日</c:v>
                </c:pt>
              </c:strCache>
            </c:strRef>
          </c:cat>
          <c:val>
            <c:numRef>
              <c:f>'4月'!$G$34:$L$34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D2B0-40A5-8D2B-66B3F1E9C90D}"/>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'4月'!$B$37</c:f>
              <c:strCache>
                <c:ptCount val="1"/>
                <c:pt idx="0">
                  <c:v>収入</c:v>
                </c:pt>
              </c:strCache>
            </c:strRef>
          </c:tx>
          <c:spPr>
            <a:solidFill>
              <a:schemeClr val="accent5"/>
            </a:solidFill>
            <a:ln>
              <a:noFill/>
            </a:ln>
            <a:effectLst/>
          </c:spPr>
          <c:invertIfNegative val="0"/>
          <c:dLbls>
            <c:delete val="1"/>
          </c:dLbls>
          <c:val>
            <c:numRef>
              <c:f>'4月'!$C$37:$D$37</c:f>
              <c:numCache>
                <c:formatCode>"¥"#,##0_);[Red]\("¥"#,##0\)</c:formatCode>
                <c:ptCount val="2"/>
                <c:pt idx="1">
                  <c:v>0</c:v>
                </c:pt>
              </c:numCache>
            </c:numRef>
          </c:val>
          <c:extLst>
            <c:ext xmlns:c16="http://schemas.microsoft.com/office/drawing/2014/chart" uri="{C3380CC4-5D6E-409C-BE32-E72D297353CC}">
              <c16:uniqueId val="{00000000-2CB3-4F9A-BCC4-8CCD96975AAC}"/>
            </c:ext>
          </c:extLst>
        </c:ser>
        <c:ser>
          <c:idx val="1"/>
          <c:order val="1"/>
          <c:tx>
            <c:strRef>
              <c:f>'4月'!$B$38</c:f>
              <c:strCache>
                <c:ptCount val="1"/>
                <c:pt idx="0">
                  <c:v>税金</c:v>
                </c:pt>
              </c:strCache>
            </c:strRef>
          </c:tx>
          <c:spPr>
            <a:solidFill>
              <a:schemeClr val="bg2">
                <a:lumMod val="75000"/>
              </a:schemeClr>
            </a:solidFill>
            <a:ln>
              <a:noFill/>
            </a:ln>
            <a:effectLst/>
          </c:spPr>
          <c:invertIfNegative val="0"/>
          <c:dLbls>
            <c:delete val="1"/>
          </c:dLbls>
          <c:val>
            <c:numRef>
              <c:f>'4月'!$C$38:$D$38</c:f>
              <c:numCache>
                <c:formatCode>"¥"#,##0_);[Red]\("¥"#,##0\)</c:formatCode>
                <c:ptCount val="2"/>
                <c:pt idx="0">
                  <c:v>0</c:v>
                </c:pt>
              </c:numCache>
            </c:numRef>
          </c:val>
          <c:extLst>
            <c:ext xmlns:c16="http://schemas.microsoft.com/office/drawing/2014/chart" uri="{C3380CC4-5D6E-409C-BE32-E72D297353CC}">
              <c16:uniqueId val="{00000001-2CB3-4F9A-BCC4-8CCD96975AAC}"/>
            </c:ext>
          </c:extLst>
        </c:ser>
        <c:ser>
          <c:idx val="2"/>
          <c:order val="2"/>
          <c:tx>
            <c:strRef>
              <c:f>'4月'!$B$39</c:f>
              <c:strCache>
                <c:ptCount val="1"/>
                <c:pt idx="0">
                  <c:v>貯蓄</c:v>
                </c:pt>
              </c:strCache>
            </c:strRef>
          </c:tx>
          <c:spPr>
            <a:solidFill>
              <a:schemeClr val="accent2"/>
            </a:solidFill>
            <a:ln>
              <a:noFill/>
            </a:ln>
            <a:effectLst/>
          </c:spPr>
          <c:invertIfNegative val="0"/>
          <c:dLbls>
            <c:delete val="1"/>
          </c:dLbls>
          <c:val>
            <c:numRef>
              <c:f>'4月'!$C$39:$D$39</c:f>
              <c:numCache>
                <c:formatCode>"¥"#,##0_);[Red]\("¥"#,##0\)</c:formatCode>
                <c:ptCount val="2"/>
                <c:pt idx="0">
                  <c:v>0</c:v>
                </c:pt>
              </c:numCache>
            </c:numRef>
          </c:val>
          <c:extLst>
            <c:ext xmlns:c16="http://schemas.microsoft.com/office/drawing/2014/chart" uri="{C3380CC4-5D6E-409C-BE32-E72D297353CC}">
              <c16:uniqueId val="{00000002-2CB3-4F9A-BCC4-8CCD96975AAC}"/>
            </c:ext>
          </c:extLst>
        </c:ser>
        <c:ser>
          <c:idx val="3"/>
          <c:order val="3"/>
          <c:tx>
            <c:strRef>
              <c:f>'4月'!$B$40</c:f>
              <c:strCache>
                <c:ptCount val="1"/>
                <c:pt idx="0">
                  <c:v>自己投資</c:v>
                </c:pt>
              </c:strCache>
            </c:strRef>
          </c:tx>
          <c:spPr>
            <a:solidFill>
              <a:schemeClr val="accent4"/>
            </a:solidFill>
            <a:ln>
              <a:noFill/>
            </a:ln>
            <a:effectLst/>
          </c:spPr>
          <c:invertIfNegative val="0"/>
          <c:dLbls>
            <c:delete val="1"/>
          </c:dLbls>
          <c:val>
            <c:numRef>
              <c:f>'4月'!$C$40:$D$40</c:f>
              <c:numCache>
                <c:formatCode>"¥"#,##0_);[Red]\("¥"#,##0\)</c:formatCode>
                <c:ptCount val="2"/>
                <c:pt idx="0">
                  <c:v>0</c:v>
                </c:pt>
              </c:numCache>
            </c:numRef>
          </c:val>
          <c:extLst>
            <c:ext xmlns:c16="http://schemas.microsoft.com/office/drawing/2014/chart" uri="{C3380CC4-5D6E-409C-BE32-E72D297353CC}">
              <c16:uniqueId val="{00000003-2CB3-4F9A-BCC4-8CCD96975AAC}"/>
            </c:ext>
          </c:extLst>
        </c:ser>
        <c:ser>
          <c:idx val="4"/>
          <c:order val="4"/>
          <c:tx>
            <c:strRef>
              <c:f>'4月'!$B$41</c:f>
              <c:strCache>
                <c:ptCount val="1"/>
                <c:pt idx="0">
                  <c:v>固定費</c:v>
                </c:pt>
              </c:strCache>
            </c:strRef>
          </c:tx>
          <c:spPr>
            <a:solidFill>
              <a:schemeClr val="accent5">
                <a:lumMod val="60000"/>
                <a:lumOff val="40000"/>
              </a:schemeClr>
            </a:solidFill>
            <a:ln>
              <a:noFill/>
            </a:ln>
            <a:effectLst/>
          </c:spPr>
          <c:invertIfNegative val="0"/>
          <c:dLbls>
            <c:delete val="1"/>
          </c:dLbls>
          <c:val>
            <c:numRef>
              <c:f>'4月'!$C$41:$D$41</c:f>
              <c:numCache>
                <c:formatCode>"¥"#,##0_);[Red]\("¥"#,##0\)</c:formatCode>
                <c:ptCount val="2"/>
                <c:pt idx="0">
                  <c:v>0</c:v>
                </c:pt>
              </c:numCache>
            </c:numRef>
          </c:val>
          <c:extLst>
            <c:ext xmlns:c16="http://schemas.microsoft.com/office/drawing/2014/chart" uri="{C3380CC4-5D6E-409C-BE32-E72D297353CC}">
              <c16:uniqueId val="{00000004-2CB3-4F9A-BCC4-8CCD96975AAC}"/>
            </c:ext>
          </c:extLst>
        </c:ser>
        <c:ser>
          <c:idx val="5"/>
          <c:order val="5"/>
          <c:tx>
            <c:strRef>
              <c:f>'4月'!$B$42</c:f>
              <c:strCache>
                <c:ptCount val="1"/>
                <c:pt idx="0">
                  <c:v>特別費</c:v>
                </c:pt>
              </c:strCache>
            </c:strRef>
          </c:tx>
          <c:spPr>
            <a:solidFill>
              <a:schemeClr val="accent6"/>
            </a:solidFill>
            <a:ln>
              <a:noFill/>
            </a:ln>
            <a:effectLst/>
          </c:spPr>
          <c:invertIfNegative val="0"/>
          <c:dLbls>
            <c:delete val="1"/>
          </c:dLbls>
          <c:val>
            <c:numRef>
              <c:f>'4月'!$C$42:$D$42</c:f>
              <c:numCache>
                <c:formatCode>"¥"#,##0_);[Red]\("¥"#,##0\)</c:formatCode>
                <c:ptCount val="2"/>
                <c:pt idx="0">
                  <c:v>0</c:v>
                </c:pt>
              </c:numCache>
            </c:numRef>
          </c:val>
          <c:extLst>
            <c:ext xmlns:c16="http://schemas.microsoft.com/office/drawing/2014/chart" uri="{C3380CC4-5D6E-409C-BE32-E72D297353CC}">
              <c16:uniqueId val="{00000005-2CB3-4F9A-BCC4-8CCD96975AAC}"/>
            </c:ext>
          </c:extLst>
        </c:ser>
        <c:ser>
          <c:idx val="6"/>
          <c:order val="6"/>
          <c:tx>
            <c:strRef>
              <c:f>'4月'!$B$43</c:f>
              <c:strCache>
                <c:ptCount val="1"/>
                <c:pt idx="0">
                  <c:v>変動費</c:v>
                </c:pt>
              </c:strCache>
            </c:strRef>
          </c:tx>
          <c:spPr>
            <a:solidFill>
              <a:srgbClr val="D6E0FE"/>
            </a:solidFill>
            <a:ln>
              <a:noFill/>
            </a:ln>
            <a:effectLst/>
          </c:spPr>
          <c:invertIfNegative val="0"/>
          <c:dLbls>
            <c:delete val="1"/>
          </c:dLbls>
          <c:val>
            <c:numRef>
              <c:f>'4月'!$C$43:$D$43</c:f>
              <c:numCache>
                <c:formatCode>General</c:formatCode>
                <c:ptCount val="2"/>
                <c:pt idx="0" formatCode="&quot;¥&quot;#,##0_);[Red]\(&quot;¥&quot;#,##0\)">
                  <c:v>0</c:v>
                </c:pt>
              </c:numCache>
            </c:numRef>
          </c:val>
          <c:extLst>
            <c:ext xmlns:c16="http://schemas.microsoft.com/office/drawing/2014/chart" uri="{C3380CC4-5D6E-409C-BE32-E72D297353CC}">
              <c16:uniqueId val="{00000006-2CB3-4F9A-BCC4-8CCD96975AAC}"/>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'4月'!$B$44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2CB3-4F9A-BCC4-8CCD96975AAC}"/>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2CB3-4F9A-BCC4-8CCD96975AAC}"/>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2CB3-4F9A-BCC4-8CCD96975AA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2CB3-4F9A-BCC4-8CCD96975AAC}"/>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5"/>
          <c:order val="4"/>
          <c:tx>
            <c:strRef>
              <c:f>年間!$H$4</c:f>
              <c:strCache>
                <c:ptCount val="1"/>
                <c:pt idx="0">
                  <c:v>5月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5-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B6DF-4EB3-82C0-11628BB32A49}"/>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9-B6DF-4EB3-82C0-11628BB32A49}"/>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6DF-4EB3-82C0-11628BB32A49}"/>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D-B6DF-4EB3-82C0-11628BB32A49}"/>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3F-B6DF-4EB3-82C0-11628BB32A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(年間!$H$26,年間!$H$37:$H$38,年間!$H$49:$H$50,年間!$H$62)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40-B6DF-4EB3-82C0-11628BB32A49}"/>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B6DF-4EB3-82C0-11628BB32A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DF-4EB3-82C0-11628BB32A49}"/>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B6DF-4EB3-82C0-11628BB32A49}"/>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B6DF-4EB3-82C0-11628BB32A49}"/>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B6DF-4EB3-82C0-11628BB32A49}"/>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B6DF-4EB3-82C0-11628BB32A49}"/>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B6DF-4EB3-82C0-11628BB32A49}"/>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B6DF-4EB3-82C0-11628BB32A4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6DF-4EB3-82C0-11628BB32A49}"/>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B6DF-4EB3-82C0-11628BB32A49}"/>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B6DF-4EB3-82C0-11628BB32A49}"/>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B6DF-4EB3-82C0-11628BB32A49}"/>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B6DF-4EB3-82C0-11628BB32A49}"/>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B6DF-4EB3-82C0-11628BB32A49}"/>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B6DF-4EB3-82C0-11628BB32A49}"/>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B6DF-4EB3-82C0-11628BB32A49}"/>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B6DF-4EB3-82C0-11628BB32A49}"/>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B6DF-4EB3-82C0-11628BB32A49}"/>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B6DF-4EB3-82C0-11628BB32A49}"/>
                  </c:ext>
                </c:extLst>
              </c15:ser>
            </c15:filteredPieSeries>
          </c:ext>
        </c:extLst>
      </c:doughnutChart>
      <c:spPr>
        <a:noFill/>
        <a:ln>
          <a:noFill/>
        </a:ln>
        <a:effectLst/>
      </c:spPr>
    </c:plotArea>
    <c:legend>
      <c:legendPos val="b"/>
      <c:layout>
        <c:manualLayout>
          <c:xMode val="edge"/>
          <c:yMode val="edge"/>
          <c:x val="3.1093114841174985E-2"/>
          <c:y val="0.7969806047779171"/>
          <c:w val="0.91264211536771789"/>
          <c:h val="0.17188571241792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8"/>
          <c:order val="4"/>
          <c:tx>
            <c:strRef>
              <c:f>年間!$H$4</c:f>
              <c:strCache>
                <c:ptCount val="1"/>
                <c:pt idx="0">
                  <c:v>5月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643-45A4-AF32-FEDF6423EA9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643-45A4-AF32-FEDF6423EA9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643-45A4-AF32-FEDF6423EA9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年間!$H$39:$H$49</c15:sqref>
                  </c15:fullRef>
                </c:ext>
              </c:extLst>
              <c:f>年間!$H$39:$H$48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643-45A4-AF32-FEDF6423EA9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643-45A4-AF32-FEDF6423E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43-45A4-AF32-FEDF6423EA98}"/>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643-45A4-AF32-FEDF6423EA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43-45A4-AF32-FEDF6423EA98}"/>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643-45A4-AF32-FEDF6423EA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43-45A4-AF32-FEDF6423EA98}"/>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643-45A4-AF32-FEDF6423EA98}"/>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643-45A4-AF32-FEDF6423EA98}"/>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643-45A4-AF32-FEDF6423EA98}"/>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643-45A4-AF32-FEDF6423EA98}"/>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643-45A4-AF32-FEDF6423EA98}"/>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643-45A4-AF32-FEDF6423EA98}"/>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643-45A4-AF32-FEDF6423EA98}"/>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643-45A4-AF32-FEDF6423EA98}"/>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643-45A4-AF32-FEDF6423EA98}"/>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643-45A4-AF32-FEDF6423EA9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643-45A4-AF32-FEDF6423EA98}"/>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1"/>
          <c:order val="4"/>
          <c:tx>
            <c:strRef>
              <c:f>年間!$H$4</c:f>
              <c:strCache>
                <c:ptCount val="1"/>
                <c:pt idx="0">
                  <c:v>5月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127-4958-A21C-B78E2AC8C7B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127-4958-A21C-B78E2AC8C7B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127-4958-A21C-B78E2AC8C7B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年間!$H$52:$H$62</c15:sqref>
                  </c15:fullRef>
                </c:ext>
              </c:extLst>
              <c:f>年間!$H$52:$H$61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127-4958-A21C-B78E2AC8C7B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127-4958-A21C-B78E2AC8C7B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127-4958-A21C-B78E2AC8C7B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127-4958-A21C-B78E2AC8C7B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127-4958-A21C-B78E2AC8C7B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127-4958-A21C-B78E2AC8C7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27-4958-A21C-B78E2AC8C7B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4127-4958-A21C-B78E2AC8C7B8}"/>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127-4958-A21C-B78E2AC8C7B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127-4958-A21C-B78E2AC8C7B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127-4958-A21C-B78E2AC8C7B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127-4958-A21C-B78E2AC8C7B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127-4958-A21C-B78E2AC8C7B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127-4958-A21C-B78E2AC8C7B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127-4958-A21C-B78E2AC8C7B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127-4958-A21C-B78E2AC8C7B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127-4958-A21C-B78E2AC8C7B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127-4958-A21C-B78E2AC8C7B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'5月'!$F$24</c:f>
              <c:strCache>
                <c:ptCount val="1"/>
              </c:strCache>
            </c:strRef>
          </c:tx>
          <c:spPr>
            <a:solidFill>
              <a:schemeClr val="accent6">
                <a:lumMod val="40000"/>
                <a:lumOff val="60000"/>
              </a:schemeClr>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5E-413F-A776-3136A16D9340}"/>
            </c:ext>
          </c:extLst>
        </c:ser>
        <c:ser>
          <c:idx val="8"/>
          <c:order val="1"/>
          <c:tx>
            <c:strRef>
              <c:f>'5月'!$F$25</c:f>
              <c:strCache>
                <c:ptCount val="1"/>
              </c:strCache>
            </c:strRef>
          </c:tx>
          <c:spPr>
            <a:solidFill>
              <a:schemeClr val="bg2">
                <a:lumMod val="90000"/>
              </a:schemeClr>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65E-413F-A776-3136A16D9340}"/>
            </c:ext>
          </c:extLst>
        </c:ser>
        <c:ser>
          <c:idx val="7"/>
          <c:order val="2"/>
          <c:tx>
            <c:strRef>
              <c:f>'5月'!$F$26</c:f>
              <c:strCache>
                <c:ptCount val="1"/>
              </c:strCache>
            </c:strRef>
          </c:tx>
          <c:spPr>
            <a:solidFill>
              <a:srgbClr val="FEE39A"/>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65E-413F-A776-3136A16D9340}"/>
            </c:ext>
          </c:extLst>
        </c:ser>
        <c:ser>
          <c:idx val="6"/>
          <c:order val="3"/>
          <c:tx>
            <c:strRef>
              <c:f>'5月'!$F$27</c:f>
              <c:strCache>
                <c:ptCount val="1"/>
              </c:strCache>
            </c:strRef>
          </c:tx>
          <c:spPr>
            <a:solidFill>
              <a:schemeClr val="accent2">
                <a:lumMod val="60000"/>
                <a:lumOff val="40000"/>
              </a:schemeClr>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65E-413F-A776-3136A16D9340}"/>
            </c:ext>
          </c:extLst>
        </c:ser>
        <c:ser>
          <c:idx val="4"/>
          <c:order val="4"/>
          <c:tx>
            <c:strRef>
              <c:f>'5月'!$F$28</c:f>
              <c:strCache>
                <c:ptCount val="1"/>
              </c:strCache>
            </c:strRef>
          </c:tx>
          <c:spPr>
            <a:solidFill>
              <a:schemeClr val="accent5"/>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D65E-413F-A776-3136A16D9340}"/>
            </c:ext>
          </c:extLst>
        </c:ser>
        <c:ser>
          <c:idx val="5"/>
          <c:order val="5"/>
          <c:tx>
            <c:strRef>
              <c:f>'5月'!$F$29</c:f>
              <c:strCache>
                <c:ptCount val="1"/>
              </c:strCache>
            </c:strRef>
          </c:tx>
          <c:spPr>
            <a:solidFill>
              <a:schemeClr val="accent6"/>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65E-413F-A776-3136A16D9340}"/>
            </c:ext>
          </c:extLst>
        </c:ser>
        <c:ser>
          <c:idx val="0"/>
          <c:order val="6"/>
          <c:tx>
            <c:strRef>
              <c:f>'5月'!$F$30</c:f>
              <c:strCache>
                <c:ptCount val="1"/>
              </c:strCache>
            </c:strRef>
          </c:tx>
          <c:spPr>
            <a:solidFill>
              <a:schemeClr val="accent1"/>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65E-413F-A776-3136A16D9340}"/>
            </c:ext>
          </c:extLst>
        </c:ser>
        <c:ser>
          <c:idx val="1"/>
          <c:order val="7"/>
          <c:tx>
            <c:strRef>
              <c:f>'5月'!$F$31</c:f>
              <c:strCache>
                <c:ptCount val="1"/>
              </c:strCache>
            </c:strRef>
          </c:tx>
          <c:spPr>
            <a:solidFill>
              <a:schemeClr val="accent2"/>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D65E-413F-A776-3136A16D9340}"/>
            </c:ext>
          </c:extLst>
        </c:ser>
        <c:ser>
          <c:idx val="2"/>
          <c:order val="8"/>
          <c:tx>
            <c:strRef>
              <c:f>'5月'!$F$32</c:f>
              <c:strCache>
                <c:ptCount val="1"/>
              </c:strCache>
            </c:strRef>
          </c:tx>
          <c:spPr>
            <a:solidFill>
              <a:schemeClr val="accent3"/>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65E-413F-A776-3136A16D9340}"/>
            </c:ext>
          </c:extLst>
        </c:ser>
        <c:ser>
          <c:idx val="3"/>
          <c:order val="9"/>
          <c:tx>
            <c:strRef>
              <c:f>'5月'!$F$33</c:f>
              <c:strCache>
                <c:ptCount val="1"/>
              </c:strCache>
            </c:strRef>
          </c:tx>
          <c:spPr>
            <a:solidFill>
              <a:schemeClr val="accent4"/>
            </a:solidFill>
            <a:ln>
              <a:noFill/>
            </a:ln>
            <a:effectLst/>
          </c:spPr>
          <c:invertIfNegative val="0"/>
          <c:cat>
            <c:strRef>
              <c:f>'5月'!$G$23:$L$23</c:f>
              <c:strCache>
                <c:ptCount val="5"/>
                <c:pt idx="0">
                  <c:v>1-3日</c:v>
                </c:pt>
                <c:pt idx="1">
                  <c:v>4-10日</c:v>
                </c:pt>
                <c:pt idx="2">
                  <c:v>11-17日</c:v>
                </c:pt>
                <c:pt idx="3">
                  <c:v>18-24日</c:v>
                </c:pt>
                <c:pt idx="4">
                  <c:v>25-31日</c:v>
                </c:pt>
              </c:strCache>
            </c:strRef>
          </c:cat>
          <c:val>
            <c:numRef>
              <c:f>'5月'!$G$33:$L$33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65E-413F-A776-3136A16D9340}"/>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'5月'!$F$34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'5月'!$G$23:$L$23</c:f>
              <c:strCache>
                <c:ptCount val="5"/>
                <c:pt idx="0">
                  <c:v>1-3日</c:v>
                </c:pt>
                <c:pt idx="1">
                  <c:v>4-10日</c:v>
                </c:pt>
                <c:pt idx="2">
                  <c:v>11-17日</c:v>
                </c:pt>
                <c:pt idx="3">
                  <c:v>18-24日</c:v>
                </c:pt>
                <c:pt idx="4">
                  <c:v>25-31日</c:v>
                </c:pt>
              </c:strCache>
            </c:strRef>
          </c:cat>
          <c:val>
            <c:numRef>
              <c:f>'5月'!$G$34:$L$34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D65E-413F-A776-3136A16D9340}"/>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'5月'!$B$37</c:f>
              <c:strCache>
                <c:ptCount val="1"/>
                <c:pt idx="0">
                  <c:v>収入</c:v>
                </c:pt>
              </c:strCache>
            </c:strRef>
          </c:tx>
          <c:spPr>
            <a:solidFill>
              <a:schemeClr val="accent5"/>
            </a:solidFill>
            <a:ln>
              <a:noFill/>
            </a:ln>
            <a:effectLst/>
          </c:spPr>
          <c:invertIfNegative val="0"/>
          <c:dLbls>
            <c:delete val="1"/>
          </c:dLbls>
          <c:val>
            <c:numRef>
              <c:f>'5月'!$C$37:$D$37</c:f>
              <c:numCache>
                <c:formatCode>"¥"#,##0_);[Red]\("¥"#,##0\)</c:formatCode>
                <c:ptCount val="2"/>
                <c:pt idx="1">
                  <c:v>0</c:v>
                </c:pt>
              </c:numCache>
            </c:numRef>
          </c:val>
          <c:extLst>
            <c:ext xmlns:c16="http://schemas.microsoft.com/office/drawing/2014/chart" uri="{C3380CC4-5D6E-409C-BE32-E72D297353CC}">
              <c16:uniqueId val="{00000000-53B3-46A2-9BC9-B5EEA7142C90}"/>
            </c:ext>
          </c:extLst>
        </c:ser>
        <c:ser>
          <c:idx val="1"/>
          <c:order val="1"/>
          <c:tx>
            <c:strRef>
              <c:f>'5月'!$B$38</c:f>
              <c:strCache>
                <c:ptCount val="1"/>
                <c:pt idx="0">
                  <c:v>税金</c:v>
                </c:pt>
              </c:strCache>
            </c:strRef>
          </c:tx>
          <c:spPr>
            <a:solidFill>
              <a:schemeClr val="bg2">
                <a:lumMod val="75000"/>
              </a:schemeClr>
            </a:solidFill>
            <a:ln>
              <a:noFill/>
            </a:ln>
            <a:effectLst/>
          </c:spPr>
          <c:invertIfNegative val="0"/>
          <c:dLbls>
            <c:delete val="1"/>
          </c:dLbls>
          <c:val>
            <c:numRef>
              <c:f>'5月'!$C$38:$D$38</c:f>
              <c:numCache>
                <c:formatCode>"¥"#,##0_);[Red]\("¥"#,##0\)</c:formatCode>
                <c:ptCount val="2"/>
                <c:pt idx="0">
                  <c:v>0</c:v>
                </c:pt>
              </c:numCache>
            </c:numRef>
          </c:val>
          <c:extLst>
            <c:ext xmlns:c16="http://schemas.microsoft.com/office/drawing/2014/chart" uri="{C3380CC4-5D6E-409C-BE32-E72D297353CC}">
              <c16:uniqueId val="{00000001-53B3-46A2-9BC9-B5EEA7142C90}"/>
            </c:ext>
          </c:extLst>
        </c:ser>
        <c:ser>
          <c:idx val="2"/>
          <c:order val="2"/>
          <c:tx>
            <c:strRef>
              <c:f>'5月'!$B$39</c:f>
              <c:strCache>
                <c:ptCount val="1"/>
                <c:pt idx="0">
                  <c:v>貯蓄</c:v>
                </c:pt>
              </c:strCache>
            </c:strRef>
          </c:tx>
          <c:spPr>
            <a:solidFill>
              <a:schemeClr val="accent2"/>
            </a:solidFill>
            <a:ln>
              <a:noFill/>
            </a:ln>
            <a:effectLst/>
          </c:spPr>
          <c:invertIfNegative val="0"/>
          <c:dLbls>
            <c:delete val="1"/>
          </c:dLbls>
          <c:val>
            <c:numRef>
              <c:f>'5月'!$C$39:$D$39</c:f>
              <c:numCache>
                <c:formatCode>"¥"#,##0_);[Red]\("¥"#,##0\)</c:formatCode>
                <c:ptCount val="2"/>
                <c:pt idx="0">
                  <c:v>0</c:v>
                </c:pt>
              </c:numCache>
            </c:numRef>
          </c:val>
          <c:extLst>
            <c:ext xmlns:c16="http://schemas.microsoft.com/office/drawing/2014/chart" uri="{C3380CC4-5D6E-409C-BE32-E72D297353CC}">
              <c16:uniqueId val="{00000002-53B3-46A2-9BC9-B5EEA7142C90}"/>
            </c:ext>
          </c:extLst>
        </c:ser>
        <c:ser>
          <c:idx val="3"/>
          <c:order val="3"/>
          <c:tx>
            <c:strRef>
              <c:f>'5月'!$B$40</c:f>
              <c:strCache>
                <c:ptCount val="1"/>
                <c:pt idx="0">
                  <c:v>自己投資</c:v>
                </c:pt>
              </c:strCache>
            </c:strRef>
          </c:tx>
          <c:spPr>
            <a:solidFill>
              <a:schemeClr val="accent4"/>
            </a:solidFill>
            <a:ln>
              <a:noFill/>
            </a:ln>
            <a:effectLst/>
          </c:spPr>
          <c:invertIfNegative val="0"/>
          <c:dLbls>
            <c:delete val="1"/>
          </c:dLbls>
          <c:val>
            <c:numRef>
              <c:f>'5月'!$C$40:$D$40</c:f>
              <c:numCache>
                <c:formatCode>"¥"#,##0_);[Red]\("¥"#,##0\)</c:formatCode>
                <c:ptCount val="2"/>
                <c:pt idx="0">
                  <c:v>0</c:v>
                </c:pt>
              </c:numCache>
            </c:numRef>
          </c:val>
          <c:extLst>
            <c:ext xmlns:c16="http://schemas.microsoft.com/office/drawing/2014/chart" uri="{C3380CC4-5D6E-409C-BE32-E72D297353CC}">
              <c16:uniqueId val="{00000003-53B3-46A2-9BC9-B5EEA7142C90}"/>
            </c:ext>
          </c:extLst>
        </c:ser>
        <c:ser>
          <c:idx val="4"/>
          <c:order val="4"/>
          <c:tx>
            <c:strRef>
              <c:f>'5月'!$B$41</c:f>
              <c:strCache>
                <c:ptCount val="1"/>
                <c:pt idx="0">
                  <c:v>固定費</c:v>
                </c:pt>
              </c:strCache>
            </c:strRef>
          </c:tx>
          <c:spPr>
            <a:solidFill>
              <a:schemeClr val="accent5">
                <a:lumMod val="60000"/>
                <a:lumOff val="40000"/>
              </a:schemeClr>
            </a:solidFill>
            <a:ln>
              <a:noFill/>
            </a:ln>
            <a:effectLst/>
          </c:spPr>
          <c:invertIfNegative val="0"/>
          <c:dLbls>
            <c:delete val="1"/>
          </c:dLbls>
          <c:val>
            <c:numRef>
              <c:f>'5月'!$C$41:$D$41</c:f>
              <c:numCache>
                <c:formatCode>"¥"#,##0_);[Red]\("¥"#,##0\)</c:formatCode>
                <c:ptCount val="2"/>
                <c:pt idx="0">
                  <c:v>0</c:v>
                </c:pt>
              </c:numCache>
            </c:numRef>
          </c:val>
          <c:extLst>
            <c:ext xmlns:c16="http://schemas.microsoft.com/office/drawing/2014/chart" uri="{C3380CC4-5D6E-409C-BE32-E72D297353CC}">
              <c16:uniqueId val="{00000004-53B3-46A2-9BC9-B5EEA7142C90}"/>
            </c:ext>
          </c:extLst>
        </c:ser>
        <c:ser>
          <c:idx val="5"/>
          <c:order val="5"/>
          <c:tx>
            <c:strRef>
              <c:f>'5月'!$B$42</c:f>
              <c:strCache>
                <c:ptCount val="1"/>
                <c:pt idx="0">
                  <c:v>特別費</c:v>
                </c:pt>
              </c:strCache>
            </c:strRef>
          </c:tx>
          <c:spPr>
            <a:solidFill>
              <a:schemeClr val="accent6"/>
            </a:solidFill>
            <a:ln>
              <a:noFill/>
            </a:ln>
            <a:effectLst/>
          </c:spPr>
          <c:invertIfNegative val="0"/>
          <c:dLbls>
            <c:delete val="1"/>
          </c:dLbls>
          <c:val>
            <c:numRef>
              <c:f>'5月'!$C$42:$D$42</c:f>
              <c:numCache>
                <c:formatCode>"¥"#,##0_);[Red]\("¥"#,##0\)</c:formatCode>
                <c:ptCount val="2"/>
                <c:pt idx="0">
                  <c:v>0</c:v>
                </c:pt>
              </c:numCache>
            </c:numRef>
          </c:val>
          <c:extLst>
            <c:ext xmlns:c16="http://schemas.microsoft.com/office/drawing/2014/chart" uri="{C3380CC4-5D6E-409C-BE32-E72D297353CC}">
              <c16:uniqueId val="{00000005-53B3-46A2-9BC9-B5EEA7142C90}"/>
            </c:ext>
          </c:extLst>
        </c:ser>
        <c:ser>
          <c:idx val="6"/>
          <c:order val="6"/>
          <c:tx>
            <c:strRef>
              <c:f>'5月'!$B$43</c:f>
              <c:strCache>
                <c:ptCount val="1"/>
                <c:pt idx="0">
                  <c:v>変動費</c:v>
                </c:pt>
              </c:strCache>
            </c:strRef>
          </c:tx>
          <c:spPr>
            <a:solidFill>
              <a:srgbClr val="D6E0FE"/>
            </a:solidFill>
            <a:ln>
              <a:noFill/>
            </a:ln>
            <a:effectLst/>
          </c:spPr>
          <c:invertIfNegative val="0"/>
          <c:dLbls>
            <c:delete val="1"/>
          </c:dLbls>
          <c:val>
            <c:numRef>
              <c:f>'5月'!$C$43:$D$43</c:f>
              <c:numCache>
                <c:formatCode>General</c:formatCode>
                <c:ptCount val="2"/>
                <c:pt idx="0" formatCode="&quot;¥&quot;#,##0_);[Red]\(&quot;¥&quot;#,##0\)">
                  <c:v>0</c:v>
                </c:pt>
              </c:numCache>
            </c:numRef>
          </c:val>
          <c:extLst>
            <c:ext xmlns:c16="http://schemas.microsoft.com/office/drawing/2014/chart" uri="{C3380CC4-5D6E-409C-BE32-E72D297353CC}">
              <c16:uniqueId val="{00000006-53B3-46A2-9BC9-B5EEA7142C90}"/>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'5月'!$B$44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3B3-46A2-9BC9-B5EEA7142C90}"/>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3B3-46A2-9BC9-B5EEA7142C90}"/>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3B3-46A2-9BC9-B5EEA7142C9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53B3-46A2-9BC9-B5EEA7142C90}"/>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57"/>
          <c:order val="5"/>
          <c:tx>
            <c:strRef>
              <c:f>年間!$I$4</c:f>
              <c:strCache>
                <c:ptCount val="1"/>
                <c:pt idx="0">
                  <c:v>6月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2-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78F3-4BA6-B2B3-04E3508E272A}"/>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8F3-4BA6-B2B3-04E3508E272A}"/>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8-78F3-4BA6-B2B3-04E3508E272A}"/>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8F3-4BA6-B2B3-04E3508E272A}"/>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4C-78F3-4BA6-B2B3-04E3508E272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(年間!$I$26,年間!$I$37:$I$38,年間!$I$49:$I$50,年間!$I$62)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4D-78F3-4BA6-B2B3-04E3508E272A}"/>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78F3-4BA6-B2B3-04E3508E27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F3-4BA6-B2B3-04E3508E272A}"/>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78F3-4BA6-B2B3-04E3508E272A}"/>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78F3-4BA6-B2B3-04E3508E272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8F3-4BA6-B2B3-04E3508E272A}"/>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78F3-4BA6-B2B3-04E3508E272A}"/>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78F3-4BA6-B2B3-04E3508E272A}"/>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78F3-4BA6-B2B3-04E3508E272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8F3-4BA6-B2B3-04E3508E272A}"/>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78F3-4BA6-B2B3-04E3508E272A}"/>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78F3-4BA6-B2B3-04E3508E272A}"/>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78F3-4BA6-B2B3-04E3508E272A}"/>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78F3-4BA6-B2B3-04E3508E272A}"/>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78F3-4BA6-B2B3-04E3508E272A}"/>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78F3-4BA6-B2B3-04E3508E272A}"/>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78F3-4BA6-B2B3-04E3508E272A}"/>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78F3-4BA6-B2B3-04E3508E272A}"/>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78F3-4BA6-B2B3-04E3508E272A}"/>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78F3-4BA6-B2B3-04E3508E272A}"/>
                  </c:ext>
                </c:extLst>
              </c15:ser>
            </c15:filteredPieSeries>
          </c:ext>
        </c:extLst>
      </c:doughnutChart>
      <c:spPr>
        <a:noFill/>
        <a:ln>
          <a:noFill/>
        </a:ln>
        <a:effectLst/>
      </c:spPr>
    </c:plotArea>
    <c:legend>
      <c:legendPos val="b"/>
      <c:layout>
        <c:manualLayout>
          <c:xMode val="edge"/>
          <c:yMode val="edge"/>
          <c:x val="1.4312451978565673E-2"/>
          <c:y val="0.78660271050986508"/>
          <c:w val="0.95459377252424116"/>
          <c:h val="0.1822636066859788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9"/>
          <c:order val="5"/>
          <c:tx>
            <c:strRef>
              <c:f>年間!$I$4</c:f>
              <c:strCache>
                <c:ptCount val="1"/>
                <c:pt idx="0">
                  <c:v>6月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7C8-41CF-8039-3D4F3208629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7C8-41CF-8039-3D4F3208629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17C8-41CF-8039-3D4F3208629F}"/>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年間!$I$39:$I$49</c15:sqref>
                  </c15:fullRef>
                </c:ext>
              </c:extLst>
              <c:f>年間!$I$39:$I$48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7C8-41CF-8039-3D4F3208629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7C8-41CF-8039-3D4F320862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C8-41CF-8039-3D4F3208629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7C8-41CF-8039-3D4F320862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C8-41CF-8039-3D4F3208629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7C8-41CF-8039-3D4F320862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C8-41CF-8039-3D4F3208629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7C8-41CF-8039-3D4F3208629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7C8-41CF-8039-3D4F3208629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7C8-41CF-8039-3D4F3208629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7C8-41CF-8039-3D4F3208629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7C8-41CF-8039-3D4F3208629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7C8-41CF-8039-3D4F3208629F}"/>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7C8-41CF-8039-3D4F3208629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7C8-41CF-8039-3D4F3208629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7C8-41CF-8039-3D4F3208629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7C8-41CF-8039-3D4F3208629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7C8-41CF-8039-3D4F3208629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2309649521552911E-2"/>
          <c:y val="0.12810482947857874"/>
          <c:w val="0.84393841998040386"/>
          <c:h val="0.51028914208013032"/>
        </c:manualLayout>
      </c:layout>
      <c:doughnutChart>
        <c:varyColors val="1"/>
        <c:ser>
          <c:idx val="52"/>
          <c:order val="5"/>
          <c:tx>
            <c:strRef>
              <c:f>年間!$I$4</c:f>
              <c:strCache>
                <c:ptCount val="1"/>
                <c:pt idx="0">
                  <c:v>6月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C0F0-4E8B-9319-507DC51F461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C0F0-4E8B-9319-507DC51F461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C0F0-4E8B-9319-507DC51F461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6-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年間!$I$52:$I$62</c15:sqref>
                  </c15:fullRef>
                </c:ext>
              </c:extLst>
              <c:f>年間!$I$52:$I$61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C0F0-4E8B-9319-507DC51F461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C0F0-4E8B-9319-507DC51F461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C0F0-4E8B-9319-507DC51F461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C0F0-4E8B-9319-507DC51F461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C0F0-4E8B-9319-507DC51F461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C0F0-4E8B-9319-507DC51F46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F0-4E8B-9319-507DC51F461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C0F0-4E8B-9319-507DC51F461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C0F0-4E8B-9319-507DC51F461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C0F0-4E8B-9319-507DC51F461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C0F0-4E8B-9319-507DC51F461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C0F0-4E8B-9319-507DC51F461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C0F0-4E8B-9319-507DC51F461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C0F0-4E8B-9319-507DC51F461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C0F0-4E8B-9319-507DC51F461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C0F0-4E8B-9319-507DC51F461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C0F0-4E8B-9319-507DC51F461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C0F0-4E8B-9319-507DC51F461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'6月'!$F$24</c:f>
              <c:strCache>
                <c:ptCount val="1"/>
              </c:strCache>
            </c:strRef>
          </c:tx>
          <c:spPr>
            <a:solidFill>
              <a:schemeClr val="accent6">
                <a:lumMod val="40000"/>
                <a:lumOff val="60000"/>
              </a:schemeClr>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26D-42BB-8E0D-0060AC419591}"/>
            </c:ext>
          </c:extLst>
        </c:ser>
        <c:ser>
          <c:idx val="8"/>
          <c:order val="1"/>
          <c:tx>
            <c:strRef>
              <c:f>'6月'!$F$25</c:f>
              <c:strCache>
                <c:ptCount val="1"/>
              </c:strCache>
            </c:strRef>
          </c:tx>
          <c:spPr>
            <a:solidFill>
              <a:schemeClr val="bg2">
                <a:lumMod val="90000"/>
              </a:schemeClr>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26D-42BB-8E0D-0060AC419591}"/>
            </c:ext>
          </c:extLst>
        </c:ser>
        <c:ser>
          <c:idx val="7"/>
          <c:order val="2"/>
          <c:tx>
            <c:strRef>
              <c:f>'6月'!$F$26</c:f>
              <c:strCache>
                <c:ptCount val="1"/>
              </c:strCache>
            </c:strRef>
          </c:tx>
          <c:spPr>
            <a:solidFill>
              <a:srgbClr val="FEE39A"/>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26D-42BB-8E0D-0060AC419591}"/>
            </c:ext>
          </c:extLst>
        </c:ser>
        <c:ser>
          <c:idx val="6"/>
          <c:order val="3"/>
          <c:tx>
            <c:strRef>
              <c:f>'6月'!$F$27</c:f>
              <c:strCache>
                <c:ptCount val="1"/>
              </c:strCache>
            </c:strRef>
          </c:tx>
          <c:spPr>
            <a:solidFill>
              <a:schemeClr val="accent2">
                <a:lumMod val="60000"/>
                <a:lumOff val="40000"/>
              </a:schemeClr>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26D-42BB-8E0D-0060AC419591}"/>
            </c:ext>
          </c:extLst>
        </c:ser>
        <c:ser>
          <c:idx val="4"/>
          <c:order val="4"/>
          <c:tx>
            <c:strRef>
              <c:f>'6月'!$F$28</c:f>
              <c:strCache>
                <c:ptCount val="1"/>
              </c:strCache>
            </c:strRef>
          </c:tx>
          <c:spPr>
            <a:solidFill>
              <a:schemeClr val="accent5"/>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26D-42BB-8E0D-0060AC419591}"/>
            </c:ext>
          </c:extLst>
        </c:ser>
        <c:ser>
          <c:idx val="5"/>
          <c:order val="5"/>
          <c:tx>
            <c:strRef>
              <c:f>'6月'!$F$29</c:f>
              <c:strCache>
                <c:ptCount val="1"/>
              </c:strCache>
            </c:strRef>
          </c:tx>
          <c:spPr>
            <a:solidFill>
              <a:schemeClr val="accent6"/>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126D-42BB-8E0D-0060AC419591}"/>
            </c:ext>
          </c:extLst>
        </c:ser>
        <c:ser>
          <c:idx val="0"/>
          <c:order val="6"/>
          <c:tx>
            <c:strRef>
              <c:f>'6月'!$F$30</c:f>
              <c:strCache>
                <c:ptCount val="1"/>
              </c:strCache>
            </c:strRef>
          </c:tx>
          <c:spPr>
            <a:solidFill>
              <a:schemeClr val="accent1"/>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26D-42BB-8E0D-0060AC419591}"/>
            </c:ext>
          </c:extLst>
        </c:ser>
        <c:ser>
          <c:idx val="1"/>
          <c:order val="7"/>
          <c:tx>
            <c:strRef>
              <c:f>'6月'!$F$31</c:f>
              <c:strCache>
                <c:ptCount val="1"/>
              </c:strCache>
            </c:strRef>
          </c:tx>
          <c:spPr>
            <a:solidFill>
              <a:schemeClr val="accent2"/>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126D-42BB-8E0D-0060AC419591}"/>
            </c:ext>
          </c:extLst>
        </c:ser>
        <c:ser>
          <c:idx val="2"/>
          <c:order val="8"/>
          <c:tx>
            <c:strRef>
              <c:f>'6月'!$F$32</c:f>
              <c:strCache>
                <c:ptCount val="1"/>
              </c:strCache>
            </c:strRef>
          </c:tx>
          <c:spPr>
            <a:solidFill>
              <a:schemeClr val="accent3"/>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126D-42BB-8E0D-0060AC419591}"/>
            </c:ext>
          </c:extLst>
        </c:ser>
        <c:ser>
          <c:idx val="3"/>
          <c:order val="9"/>
          <c:tx>
            <c:strRef>
              <c:f>'6月'!$F$33</c:f>
              <c:strCache>
                <c:ptCount val="1"/>
              </c:strCache>
            </c:strRef>
          </c:tx>
          <c:spPr>
            <a:solidFill>
              <a:schemeClr val="accent4"/>
            </a:solidFill>
            <a:ln>
              <a:noFill/>
            </a:ln>
            <a:effectLst/>
          </c:spPr>
          <c:invertIfNegative val="0"/>
          <c:cat>
            <c:strRef>
              <c:f>'6月'!$G$23:$L$23</c:f>
              <c:strCache>
                <c:ptCount val="5"/>
                <c:pt idx="0">
                  <c:v>1-7日</c:v>
                </c:pt>
                <c:pt idx="1">
                  <c:v>8-14日</c:v>
                </c:pt>
                <c:pt idx="2">
                  <c:v>15-21日</c:v>
                </c:pt>
                <c:pt idx="3">
                  <c:v>22-28日</c:v>
                </c:pt>
                <c:pt idx="4">
                  <c:v>29-30日</c:v>
                </c:pt>
              </c:strCache>
            </c:strRef>
          </c:cat>
          <c:val>
            <c:numRef>
              <c:f>'6月'!$G$33:$L$33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126D-42BB-8E0D-0060AC419591}"/>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'6月'!$F$34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'6月'!$G$23:$L$23</c:f>
              <c:strCache>
                <c:ptCount val="5"/>
                <c:pt idx="0">
                  <c:v>1-7日</c:v>
                </c:pt>
                <c:pt idx="1">
                  <c:v>8-14日</c:v>
                </c:pt>
                <c:pt idx="2">
                  <c:v>15-21日</c:v>
                </c:pt>
                <c:pt idx="3">
                  <c:v>22-28日</c:v>
                </c:pt>
                <c:pt idx="4">
                  <c:v>29-30日</c:v>
                </c:pt>
              </c:strCache>
            </c:strRef>
          </c:cat>
          <c:val>
            <c:numRef>
              <c:f>'6月'!$G$34:$L$34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126D-42BB-8E0D-0060AC419591}"/>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'6月'!$B$37</c:f>
              <c:strCache>
                <c:ptCount val="1"/>
                <c:pt idx="0">
                  <c:v>収入</c:v>
                </c:pt>
              </c:strCache>
            </c:strRef>
          </c:tx>
          <c:spPr>
            <a:solidFill>
              <a:schemeClr val="accent5"/>
            </a:solidFill>
            <a:ln>
              <a:noFill/>
            </a:ln>
            <a:effectLst/>
          </c:spPr>
          <c:invertIfNegative val="0"/>
          <c:dLbls>
            <c:delete val="1"/>
          </c:dLbls>
          <c:val>
            <c:numRef>
              <c:f>'6月'!$C$37:$D$37</c:f>
              <c:numCache>
                <c:formatCode>"¥"#,##0_);[Red]\("¥"#,##0\)</c:formatCode>
                <c:ptCount val="2"/>
                <c:pt idx="1">
                  <c:v>0</c:v>
                </c:pt>
              </c:numCache>
            </c:numRef>
          </c:val>
          <c:extLst>
            <c:ext xmlns:c16="http://schemas.microsoft.com/office/drawing/2014/chart" uri="{C3380CC4-5D6E-409C-BE32-E72D297353CC}">
              <c16:uniqueId val="{00000000-002D-4977-937F-54F9500A1B76}"/>
            </c:ext>
          </c:extLst>
        </c:ser>
        <c:ser>
          <c:idx val="1"/>
          <c:order val="1"/>
          <c:tx>
            <c:strRef>
              <c:f>'6月'!$B$38</c:f>
              <c:strCache>
                <c:ptCount val="1"/>
                <c:pt idx="0">
                  <c:v>税金</c:v>
                </c:pt>
              </c:strCache>
            </c:strRef>
          </c:tx>
          <c:spPr>
            <a:solidFill>
              <a:schemeClr val="bg2">
                <a:lumMod val="75000"/>
              </a:schemeClr>
            </a:solidFill>
            <a:ln>
              <a:noFill/>
            </a:ln>
            <a:effectLst/>
          </c:spPr>
          <c:invertIfNegative val="0"/>
          <c:dLbls>
            <c:delete val="1"/>
          </c:dLbls>
          <c:val>
            <c:numRef>
              <c:f>'6月'!$C$38:$D$38</c:f>
              <c:numCache>
                <c:formatCode>"¥"#,##0_);[Red]\("¥"#,##0\)</c:formatCode>
                <c:ptCount val="2"/>
                <c:pt idx="0">
                  <c:v>0</c:v>
                </c:pt>
              </c:numCache>
            </c:numRef>
          </c:val>
          <c:extLst>
            <c:ext xmlns:c16="http://schemas.microsoft.com/office/drawing/2014/chart" uri="{C3380CC4-5D6E-409C-BE32-E72D297353CC}">
              <c16:uniqueId val="{00000001-002D-4977-937F-54F9500A1B76}"/>
            </c:ext>
          </c:extLst>
        </c:ser>
        <c:ser>
          <c:idx val="2"/>
          <c:order val="2"/>
          <c:tx>
            <c:strRef>
              <c:f>'6月'!$B$39</c:f>
              <c:strCache>
                <c:ptCount val="1"/>
                <c:pt idx="0">
                  <c:v>貯蓄</c:v>
                </c:pt>
              </c:strCache>
            </c:strRef>
          </c:tx>
          <c:spPr>
            <a:solidFill>
              <a:schemeClr val="accent2"/>
            </a:solidFill>
            <a:ln>
              <a:noFill/>
            </a:ln>
            <a:effectLst/>
          </c:spPr>
          <c:invertIfNegative val="0"/>
          <c:dLbls>
            <c:delete val="1"/>
          </c:dLbls>
          <c:val>
            <c:numRef>
              <c:f>'6月'!$C$39:$D$39</c:f>
              <c:numCache>
                <c:formatCode>"¥"#,##0_);[Red]\("¥"#,##0\)</c:formatCode>
                <c:ptCount val="2"/>
                <c:pt idx="0">
                  <c:v>0</c:v>
                </c:pt>
              </c:numCache>
            </c:numRef>
          </c:val>
          <c:extLst>
            <c:ext xmlns:c16="http://schemas.microsoft.com/office/drawing/2014/chart" uri="{C3380CC4-5D6E-409C-BE32-E72D297353CC}">
              <c16:uniqueId val="{00000002-002D-4977-937F-54F9500A1B76}"/>
            </c:ext>
          </c:extLst>
        </c:ser>
        <c:ser>
          <c:idx val="3"/>
          <c:order val="3"/>
          <c:tx>
            <c:strRef>
              <c:f>'6月'!$B$40</c:f>
              <c:strCache>
                <c:ptCount val="1"/>
                <c:pt idx="0">
                  <c:v>自己投資</c:v>
                </c:pt>
              </c:strCache>
            </c:strRef>
          </c:tx>
          <c:spPr>
            <a:solidFill>
              <a:schemeClr val="accent4"/>
            </a:solidFill>
            <a:ln>
              <a:noFill/>
            </a:ln>
            <a:effectLst/>
          </c:spPr>
          <c:invertIfNegative val="0"/>
          <c:dLbls>
            <c:delete val="1"/>
          </c:dLbls>
          <c:val>
            <c:numRef>
              <c:f>'6月'!$C$40:$D$40</c:f>
              <c:numCache>
                <c:formatCode>"¥"#,##0_);[Red]\("¥"#,##0\)</c:formatCode>
                <c:ptCount val="2"/>
                <c:pt idx="0">
                  <c:v>0</c:v>
                </c:pt>
              </c:numCache>
            </c:numRef>
          </c:val>
          <c:extLst>
            <c:ext xmlns:c16="http://schemas.microsoft.com/office/drawing/2014/chart" uri="{C3380CC4-5D6E-409C-BE32-E72D297353CC}">
              <c16:uniqueId val="{00000003-002D-4977-937F-54F9500A1B76}"/>
            </c:ext>
          </c:extLst>
        </c:ser>
        <c:ser>
          <c:idx val="4"/>
          <c:order val="4"/>
          <c:tx>
            <c:strRef>
              <c:f>'6月'!$B$41</c:f>
              <c:strCache>
                <c:ptCount val="1"/>
                <c:pt idx="0">
                  <c:v>固定費</c:v>
                </c:pt>
              </c:strCache>
            </c:strRef>
          </c:tx>
          <c:spPr>
            <a:solidFill>
              <a:schemeClr val="accent5">
                <a:lumMod val="60000"/>
                <a:lumOff val="40000"/>
              </a:schemeClr>
            </a:solidFill>
            <a:ln>
              <a:noFill/>
            </a:ln>
            <a:effectLst/>
          </c:spPr>
          <c:invertIfNegative val="0"/>
          <c:dLbls>
            <c:delete val="1"/>
          </c:dLbls>
          <c:val>
            <c:numRef>
              <c:f>'6月'!$C$41:$D$41</c:f>
              <c:numCache>
                <c:formatCode>"¥"#,##0_);[Red]\("¥"#,##0\)</c:formatCode>
                <c:ptCount val="2"/>
                <c:pt idx="0">
                  <c:v>0</c:v>
                </c:pt>
              </c:numCache>
            </c:numRef>
          </c:val>
          <c:extLst>
            <c:ext xmlns:c16="http://schemas.microsoft.com/office/drawing/2014/chart" uri="{C3380CC4-5D6E-409C-BE32-E72D297353CC}">
              <c16:uniqueId val="{00000004-002D-4977-937F-54F9500A1B76}"/>
            </c:ext>
          </c:extLst>
        </c:ser>
        <c:ser>
          <c:idx val="5"/>
          <c:order val="5"/>
          <c:tx>
            <c:strRef>
              <c:f>'6月'!$B$42</c:f>
              <c:strCache>
                <c:ptCount val="1"/>
                <c:pt idx="0">
                  <c:v>特別費</c:v>
                </c:pt>
              </c:strCache>
            </c:strRef>
          </c:tx>
          <c:spPr>
            <a:solidFill>
              <a:schemeClr val="accent6"/>
            </a:solidFill>
            <a:ln>
              <a:noFill/>
            </a:ln>
            <a:effectLst/>
          </c:spPr>
          <c:invertIfNegative val="0"/>
          <c:dLbls>
            <c:delete val="1"/>
          </c:dLbls>
          <c:val>
            <c:numRef>
              <c:f>'6月'!$C$42:$D$42</c:f>
              <c:numCache>
                <c:formatCode>"¥"#,##0_);[Red]\("¥"#,##0\)</c:formatCode>
                <c:ptCount val="2"/>
                <c:pt idx="0">
                  <c:v>0</c:v>
                </c:pt>
              </c:numCache>
            </c:numRef>
          </c:val>
          <c:extLst>
            <c:ext xmlns:c16="http://schemas.microsoft.com/office/drawing/2014/chart" uri="{C3380CC4-5D6E-409C-BE32-E72D297353CC}">
              <c16:uniqueId val="{00000005-002D-4977-937F-54F9500A1B76}"/>
            </c:ext>
          </c:extLst>
        </c:ser>
        <c:ser>
          <c:idx val="6"/>
          <c:order val="6"/>
          <c:tx>
            <c:strRef>
              <c:f>'6月'!$B$43</c:f>
              <c:strCache>
                <c:ptCount val="1"/>
                <c:pt idx="0">
                  <c:v>変動費</c:v>
                </c:pt>
              </c:strCache>
            </c:strRef>
          </c:tx>
          <c:spPr>
            <a:solidFill>
              <a:srgbClr val="D6E0FE"/>
            </a:solidFill>
            <a:ln>
              <a:noFill/>
            </a:ln>
            <a:effectLst/>
          </c:spPr>
          <c:invertIfNegative val="0"/>
          <c:dLbls>
            <c:delete val="1"/>
          </c:dLbls>
          <c:val>
            <c:numRef>
              <c:f>'6月'!$C$43:$D$43</c:f>
              <c:numCache>
                <c:formatCode>General</c:formatCode>
                <c:ptCount val="2"/>
                <c:pt idx="0" formatCode="&quot;¥&quot;#,##0_);[Red]\(&quot;¥&quot;#,##0\)">
                  <c:v>0</c:v>
                </c:pt>
              </c:numCache>
            </c:numRef>
          </c:val>
          <c:extLst>
            <c:ext xmlns:c16="http://schemas.microsoft.com/office/drawing/2014/chart" uri="{C3380CC4-5D6E-409C-BE32-E72D297353CC}">
              <c16:uniqueId val="{00000006-002D-4977-937F-54F9500A1B76}"/>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'6月'!$B$44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002D-4977-937F-54F9500A1B76}"/>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002D-4977-937F-54F9500A1B76}"/>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002D-4977-937F-54F9500A1B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002D-4977-937F-54F9500A1B76}"/>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0"/>
          <c:order val="6"/>
          <c:tx>
            <c:strRef>
              <c:f>年間!$J$4</c:f>
              <c:strCache>
                <c:ptCount val="1"/>
                <c:pt idx="0">
                  <c:v>7月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F-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E276-4805-BF77-C2445D79E9CB}"/>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3-E276-4805-BF77-C2445D79E9CB}"/>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55-E276-4805-BF77-C2445D79E9CB}"/>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7-E276-4805-BF77-C2445D79E9CB}"/>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59-E276-4805-BF77-C2445D79E9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(年間!$J$26,年間!$J$37:$J$38,年間!$J$49:$J$50,年間!$J$62)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5A-E276-4805-BF77-C2445D79E9C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E276-4805-BF77-C2445D79E9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76-4805-BF77-C2445D79E9CB}"/>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E276-4805-BF77-C2445D79E9CB}"/>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276-4805-BF77-C2445D79E9CB}"/>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276-4805-BF77-C2445D79E9CB}"/>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E276-4805-BF77-C2445D79E9CB}"/>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E276-4805-BF77-C2445D79E9CB}"/>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E276-4805-BF77-C2445D79E9C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276-4805-BF77-C2445D79E9C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E276-4805-BF77-C2445D79E9CB}"/>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E276-4805-BF77-C2445D79E9C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E276-4805-BF77-C2445D79E9CB}"/>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E276-4805-BF77-C2445D79E9CB}"/>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E276-4805-BF77-C2445D79E9CB}"/>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E276-4805-BF77-C2445D79E9CB}"/>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E276-4805-BF77-C2445D79E9CB}"/>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E276-4805-BF77-C2445D79E9CB}"/>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E276-4805-BF77-C2445D79E9CB}"/>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E276-4805-BF77-C2445D79E9CB}"/>
                  </c:ext>
                </c:extLst>
              </c15:ser>
            </c15:filteredPieSeries>
          </c:ext>
        </c:extLst>
      </c:doughnutChart>
      <c:spPr>
        <a:noFill/>
        <a:ln>
          <a:noFill/>
        </a:ln>
        <a:effectLst/>
      </c:spPr>
    </c:plotArea>
    <c:legend>
      <c:legendPos val="b"/>
      <c:layout>
        <c:manualLayout>
          <c:xMode val="edge"/>
          <c:yMode val="edge"/>
          <c:x val="3.1093114841174985E-2"/>
          <c:y val="0.75028008057168305"/>
          <c:w val="0.93781310966163178"/>
          <c:h val="0.218586236624160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0"/>
          <c:order val="6"/>
          <c:tx>
            <c:strRef>
              <c:f>年間!$J$4</c:f>
              <c:strCache>
                <c:ptCount val="1"/>
                <c:pt idx="0">
                  <c:v>7月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693E-4DD2-AE21-B2407CF0CE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693E-4DD2-AE21-B2407CF0CE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93E-4DD2-AE21-B2407CF0CE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年間!$J$39:$J$49</c15:sqref>
                  </c15:fullRef>
                </c:ext>
              </c:extLst>
              <c:f>年間!$J$39:$J$48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693E-4DD2-AE21-B2407CF0CE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693E-4DD2-AE21-B2407CF0CE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3E-4DD2-AE21-B2407CF0CE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693E-4DD2-AE21-B2407CF0CE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3E-4DD2-AE21-B2407CF0CE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693E-4DD2-AE21-B2407CF0CE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3E-4DD2-AE21-B2407CF0CE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693E-4DD2-AE21-B2407CF0CE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693E-4DD2-AE21-B2407CF0CE7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693E-4DD2-AE21-B2407CF0CE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693E-4DD2-AE21-B2407CF0CE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693E-4DD2-AE21-B2407CF0CE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693E-4DD2-AE21-B2407CF0CE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693E-4DD2-AE21-B2407CF0CE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693E-4DD2-AE21-B2407CF0CE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693E-4DD2-AE21-B2407CF0CE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693E-4DD2-AE21-B2407CF0CE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693E-4DD2-AE21-B2407CF0CE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3"/>
          <c:order val="6"/>
          <c:tx>
            <c:strRef>
              <c:f>年間!$J$4</c:f>
              <c:strCache>
                <c:ptCount val="1"/>
                <c:pt idx="0">
                  <c:v>7月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393-4948-973E-A94AF6255B0E}"/>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393-4948-973E-A94AF6255B0E}"/>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393-4948-973E-A94AF6255B0E}"/>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年間!$J$52:$J$62</c15:sqref>
                  </c15:fullRef>
                </c:ext>
              </c:extLst>
              <c:f>年間!$J$52:$J$61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393-4948-973E-A94AF6255B0E}"/>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E393-4948-973E-A94AF6255B0E}"/>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E393-4948-973E-A94AF6255B0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E393-4948-973E-A94AF6255B0E}"/>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E393-4948-973E-A94AF6255B0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393-4948-973E-A94AF6255B0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393-4948-973E-A94AF6255B0E}"/>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E393-4948-973E-A94AF6255B0E}"/>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393-4948-973E-A94AF6255B0E}"/>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393-4948-973E-A94AF6255B0E}"/>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393-4948-973E-A94AF6255B0E}"/>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393-4948-973E-A94AF6255B0E}"/>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393-4948-973E-A94AF6255B0E}"/>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393-4948-973E-A94AF6255B0E}"/>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393-4948-973E-A94AF6255B0E}"/>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393-4948-973E-A94AF6255B0E}"/>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393-4948-973E-A94AF6255B0E}"/>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393-4948-973E-A94AF6255B0E}"/>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97283348802018"/>
          <c:y val="2.1670699454833364E-2"/>
          <c:w val="0.80387193420088621"/>
          <c:h val="0.43126945424658414"/>
        </c:manualLayout>
      </c:layout>
      <c:barChart>
        <c:barDir val="col"/>
        <c:grouping val="stacked"/>
        <c:varyColors val="0"/>
        <c:ser>
          <c:idx val="9"/>
          <c:order val="0"/>
          <c:tx>
            <c:strRef>
              <c:f>'7月'!$F$24</c:f>
              <c:strCache>
                <c:ptCount val="1"/>
              </c:strCache>
            </c:strRef>
          </c:tx>
          <c:spPr>
            <a:solidFill>
              <a:schemeClr val="accent6">
                <a:lumMod val="40000"/>
                <a:lumOff val="60000"/>
              </a:schemeClr>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22-49F0-8547-C04A1696092E}"/>
            </c:ext>
          </c:extLst>
        </c:ser>
        <c:ser>
          <c:idx val="8"/>
          <c:order val="1"/>
          <c:tx>
            <c:strRef>
              <c:f>'7月'!$F$25</c:f>
              <c:strCache>
                <c:ptCount val="1"/>
              </c:strCache>
            </c:strRef>
          </c:tx>
          <c:spPr>
            <a:solidFill>
              <a:schemeClr val="bg2">
                <a:lumMod val="90000"/>
              </a:schemeClr>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22-49F0-8547-C04A1696092E}"/>
            </c:ext>
          </c:extLst>
        </c:ser>
        <c:ser>
          <c:idx val="7"/>
          <c:order val="2"/>
          <c:tx>
            <c:strRef>
              <c:f>'7月'!$F$26</c:f>
              <c:strCache>
                <c:ptCount val="1"/>
              </c:strCache>
            </c:strRef>
          </c:tx>
          <c:spPr>
            <a:solidFill>
              <a:srgbClr val="FEE39A"/>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622-49F0-8547-C04A1696092E}"/>
            </c:ext>
          </c:extLst>
        </c:ser>
        <c:ser>
          <c:idx val="6"/>
          <c:order val="3"/>
          <c:tx>
            <c:strRef>
              <c:f>'7月'!$F$27</c:f>
              <c:strCache>
                <c:ptCount val="1"/>
              </c:strCache>
            </c:strRef>
          </c:tx>
          <c:spPr>
            <a:solidFill>
              <a:schemeClr val="accent2">
                <a:lumMod val="60000"/>
                <a:lumOff val="40000"/>
              </a:schemeClr>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622-49F0-8547-C04A1696092E}"/>
            </c:ext>
          </c:extLst>
        </c:ser>
        <c:ser>
          <c:idx val="4"/>
          <c:order val="4"/>
          <c:tx>
            <c:strRef>
              <c:f>'7月'!$F$28</c:f>
              <c:strCache>
                <c:ptCount val="1"/>
              </c:strCache>
            </c:strRef>
          </c:tx>
          <c:spPr>
            <a:solidFill>
              <a:schemeClr val="accent5"/>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622-49F0-8547-C04A1696092E}"/>
            </c:ext>
          </c:extLst>
        </c:ser>
        <c:ser>
          <c:idx val="5"/>
          <c:order val="5"/>
          <c:tx>
            <c:strRef>
              <c:f>'7月'!$F$29</c:f>
              <c:strCache>
                <c:ptCount val="1"/>
              </c:strCache>
            </c:strRef>
          </c:tx>
          <c:spPr>
            <a:solidFill>
              <a:schemeClr val="accent6"/>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622-49F0-8547-C04A1696092E}"/>
            </c:ext>
          </c:extLst>
        </c:ser>
        <c:ser>
          <c:idx val="0"/>
          <c:order val="6"/>
          <c:tx>
            <c:strRef>
              <c:f>'7月'!$F$30</c:f>
              <c:strCache>
                <c:ptCount val="1"/>
              </c:strCache>
            </c:strRef>
          </c:tx>
          <c:spPr>
            <a:solidFill>
              <a:schemeClr val="accent1"/>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622-49F0-8547-C04A1696092E}"/>
            </c:ext>
          </c:extLst>
        </c:ser>
        <c:ser>
          <c:idx val="1"/>
          <c:order val="7"/>
          <c:tx>
            <c:strRef>
              <c:f>'7月'!$F$31</c:f>
              <c:strCache>
                <c:ptCount val="1"/>
              </c:strCache>
            </c:strRef>
          </c:tx>
          <c:spPr>
            <a:solidFill>
              <a:schemeClr val="accent2"/>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8622-49F0-8547-C04A1696092E}"/>
            </c:ext>
          </c:extLst>
        </c:ser>
        <c:ser>
          <c:idx val="2"/>
          <c:order val="8"/>
          <c:tx>
            <c:strRef>
              <c:f>'7月'!$F$32</c:f>
              <c:strCache>
                <c:ptCount val="1"/>
              </c:strCache>
            </c:strRef>
          </c:tx>
          <c:spPr>
            <a:solidFill>
              <a:schemeClr val="accent3"/>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8622-49F0-8547-C04A1696092E}"/>
            </c:ext>
          </c:extLst>
        </c:ser>
        <c:ser>
          <c:idx val="3"/>
          <c:order val="9"/>
          <c:tx>
            <c:strRef>
              <c:f>'7月'!$F$33</c:f>
              <c:strCache>
                <c:ptCount val="1"/>
              </c:strCache>
            </c:strRef>
          </c:tx>
          <c:spPr>
            <a:solidFill>
              <a:schemeClr val="accent4"/>
            </a:solidFill>
            <a:ln>
              <a:noFill/>
            </a:ln>
            <a:effectLst/>
          </c:spPr>
          <c:invertIfNegative val="0"/>
          <c:cat>
            <c:strRef>
              <c:f>'7月'!$G$23:$L$23</c:f>
              <c:strCache>
                <c:ptCount val="5"/>
                <c:pt idx="0">
                  <c:v>1-5日</c:v>
                </c:pt>
                <c:pt idx="1">
                  <c:v>6-12日</c:v>
                </c:pt>
                <c:pt idx="2">
                  <c:v>13-19日</c:v>
                </c:pt>
                <c:pt idx="3">
                  <c:v>20-26日</c:v>
                </c:pt>
                <c:pt idx="4">
                  <c:v>27-31日</c:v>
                </c:pt>
              </c:strCache>
            </c:strRef>
          </c:cat>
          <c:val>
            <c:numRef>
              <c:f>'7月'!$G$33:$L$33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8622-49F0-8547-C04A1696092E}"/>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'7月'!$F$34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'7月'!$G$23:$L$23</c:f>
              <c:strCache>
                <c:ptCount val="5"/>
                <c:pt idx="0">
                  <c:v>1-5日</c:v>
                </c:pt>
                <c:pt idx="1">
                  <c:v>6-12日</c:v>
                </c:pt>
                <c:pt idx="2">
                  <c:v>13-19日</c:v>
                </c:pt>
                <c:pt idx="3">
                  <c:v>20-26日</c:v>
                </c:pt>
                <c:pt idx="4">
                  <c:v>27-31日</c:v>
                </c:pt>
              </c:strCache>
            </c:strRef>
          </c:cat>
          <c:val>
            <c:numRef>
              <c:f>'7月'!$G$34:$L$34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8622-49F0-8547-C04A1696092E}"/>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'7月'!$B$37</c:f>
              <c:strCache>
                <c:ptCount val="1"/>
                <c:pt idx="0">
                  <c:v>収入</c:v>
                </c:pt>
              </c:strCache>
            </c:strRef>
          </c:tx>
          <c:spPr>
            <a:solidFill>
              <a:schemeClr val="accent5"/>
            </a:solidFill>
            <a:ln>
              <a:noFill/>
            </a:ln>
            <a:effectLst/>
          </c:spPr>
          <c:invertIfNegative val="0"/>
          <c:dLbls>
            <c:delete val="1"/>
          </c:dLbls>
          <c:val>
            <c:numRef>
              <c:f>'7月'!$C$37:$D$37</c:f>
              <c:numCache>
                <c:formatCode>"¥"#,##0_);[Red]\("¥"#,##0\)</c:formatCode>
                <c:ptCount val="2"/>
                <c:pt idx="1">
                  <c:v>0</c:v>
                </c:pt>
              </c:numCache>
            </c:numRef>
          </c:val>
          <c:extLst>
            <c:ext xmlns:c16="http://schemas.microsoft.com/office/drawing/2014/chart" uri="{C3380CC4-5D6E-409C-BE32-E72D297353CC}">
              <c16:uniqueId val="{00000000-A72F-48AF-93C4-6C791372BAB7}"/>
            </c:ext>
          </c:extLst>
        </c:ser>
        <c:ser>
          <c:idx val="1"/>
          <c:order val="1"/>
          <c:tx>
            <c:strRef>
              <c:f>'7月'!$B$38</c:f>
              <c:strCache>
                <c:ptCount val="1"/>
                <c:pt idx="0">
                  <c:v>税金</c:v>
                </c:pt>
              </c:strCache>
            </c:strRef>
          </c:tx>
          <c:spPr>
            <a:solidFill>
              <a:schemeClr val="bg2">
                <a:lumMod val="75000"/>
              </a:schemeClr>
            </a:solidFill>
            <a:ln>
              <a:noFill/>
            </a:ln>
            <a:effectLst/>
          </c:spPr>
          <c:invertIfNegative val="0"/>
          <c:dLbls>
            <c:delete val="1"/>
          </c:dLbls>
          <c:val>
            <c:numRef>
              <c:f>'7月'!$C$38:$D$38</c:f>
              <c:numCache>
                <c:formatCode>"¥"#,##0_);[Red]\("¥"#,##0\)</c:formatCode>
                <c:ptCount val="2"/>
                <c:pt idx="0">
                  <c:v>0</c:v>
                </c:pt>
              </c:numCache>
            </c:numRef>
          </c:val>
          <c:extLst>
            <c:ext xmlns:c16="http://schemas.microsoft.com/office/drawing/2014/chart" uri="{C3380CC4-5D6E-409C-BE32-E72D297353CC}">
              <c16:uniqueId val="{00000001-A72F-48AF-93C4-6C791372BAB7}"/>
            </c:ext>
          </c:extLst>
        </c:ser>
        <c:ser>
          <c:idx val="2"/>
          <c:order val="2"/>
          <c:tx>
            <c:strRef>
              <c:f>'7月'!$B$39</c:f>
              <c:strCache>
                <c:ptCount val="1"/>
                <c:pt idx="0">
                  <c:v>貯蓄</c:v>
                </c:pt>
              </c:strCache>
            </c:strRef>
          </c:tx>
          <c:spPr>
            <a:solidFill>
              <a:schemeClr val="accent2"/>
            </a:solidFill>
            <a:ln>
              <a:noFill/>
            </a:ln>
            <a:effectLst/>
          </c:spPr>
          <c:invertIfNegative val="0"/>
          <c:dLbls>
            <c:delete val="1"/>
          </c:dLbls>
          <c:val>
            <c:numRef>
              <c:f>'7月'!$C$39:$D$39</c:f>
              <c:numCache>
                <c:formatCode>"¥"#,##0_);[Red]\("¥"#,##0\)</c:formatCode>
                <c:ptCount val="2"/>
                <c:pt idx="0">
                  <c:v>0</c:v>
                </c:pt>
              </c:numCache>
            </c:numRef>
          </c:val>
          <c:extLst>
            <c:ext xmlns:c16="http://schemas.microsoft.com/office/drawing/2014/chart" uri="{C3380CC4-5D6E-409C-BE32-E72D297353CC}">
              <c16:uniqueId val="{00000002-A72F-48AF-93C4-6C791372BAB7}"/>
            </c:ext>
          </c:extLst>
        </c:ser>
        <c:ser>
          <c:idx val="3"/>
          <c:order val="3"/>
          <c:tx>
            <c:strRef>
              <c:f>'7月'!$B$40</c:f>
              <c:strCache>
                <c:ptCount val="1"/>
                <c:pt idx="0">
                  <c:v>自己投資</c:v>
                </c:pt>
              </c:strCache>
            </c:strRef>
          </c:tx>
          <c:spPr>
            <a:solidFill>
              <a:schemeClr val="accent4"/>
            </a:solidFill>
            <a:ln>
              <a:noFill/>
            </a:ln>
            <a:effectLst/>
          </c:spPr>
          <c:invertIfNegative val="0"/>
          <c:dLbls>
            <c:delete val="1"/>
          </c:dLbls>
          <c:val>
            <c:numRef>
              <c:f>'7月'!$C$40:$D$40</c:f>
              <c:numCache>
                <c:formatCode>"¥"#,##0_);[Red]\("¥"#,##0\)</c:formatCode>
                <c:ptCount val="2"/>
                <c:pt idx="0">
                  <c:v>0</c:v>
                </c:pt>
              </c:numCache>
            </c:numRef>
          </c:val>
          <c:extLst>
            <c:ext xmlns:c16="http://schemas.microsoft.com/office/drawing/2014/chart" uri="{C3380CC4-5D6E-409C-BE32-E72D297353CC}">
              <c16:uniqueId val="{00000003-A72F-48AF-93C4-6C791372BAB7}"/>
            </c:ext>
          </c:extLst>
        </c:ser>
        <c:ser>
          <c:idx val="4"/>
          <c:order val="4"/>
          <c:tx>
            <c:strRef>
              <c:f>'7月'!$B$41</c:f>
              <c:strCache>
                <c:ptCount val="1"/>
                <c:pt idx="0">
                  <c:v>固定費</c:v>
                </c:pt>
              </c:strCache>
            </c:strRef>
          </c:tx>
          <c:spPr>
            <a:solidFill>
              <a:schemeClr val="accent5">
                <a:lumMod val="60000"/>
                <a:lumOff val="40000"/>
              </a:schemeClr>
            </a:solidFill>
            <a:ln>
              <a:noFill/>
            </a:ln>
            <a:effectLst/>
          </c:spPr>
          <c:invertIfNegative val="0"/>
          <c:dLbls>
            <c:delete val="1"/>
          </c:dLbls>
          <c:val>
            <c:numRef>
              <c:f>'7月'!$C$41:$D$41</c:f>
              <c:numCache>
                <c:formatCode>"¥"#,##0_);[Red]\("¥"#,##0\)</c:formatCode>
                <c:ptCount val="2"/>
                <c:pt idx="0">
                  <c:v>0</c:v>
                </c:pt>
              </c:numCache>
            </c:numRef>
          </c:val>
          <c:extLst>
            <c:ext xmlns:c16="http://schemas.microsoft.com/office/drawing/2014/chart" uri="{C3380CC4-5D6E-409C-BE32-E72D297353CC}">
              <c16:uniqueId val="{00000004-A72F-48AF-93C4-6C791372BAB7}"/>
            </c:ext>
          </c:extLst>
        </c:ser>
        <c:ser>
          <c:idx val="5"/>
          <c:order val="5"/>
          <c:tx>
            <c:strRef>
              <c:f>'7月'!$B$42</c:f>
              <c:strCache>
                <c:ptCount val="1"/>
                <c:pt idx="0">
                  <c:v>特別費</c:v>
                </c:pt>
              </c:strCache>
            </c:strRef>
          </c:tx>
          <c:spPr>
            <a:solidFill>
              <a:schemeClr val="accent6"/>
            </a:solidFill>
            <a:ln>
              <a:noFill/>
            </a:ln>
            <a:effectLst/>
          </c:spPr>
          <c:invertIfNegative val="0"/>
          <c:dLbls>
            <c:delete val="1"/>
          </c:dLbls>
          <c:val>
            <c:numRef>
              <c:f>'7月'!$C$42:$D$42</c:f>
              <c:numCache>
                <c:formatCode>"¥"#,##0_);[Red]\("¥"#,##0\)</c:formatCode>
                <c:ptCount val="2"/>
                <c:pt idx="0">
                  <c:v>0</c:v>
                </c:pt>
              </c:numCache>
            </c:numRef>
          </c:val>
          <c:extLst>
            <c:ext xmlns:c16="http://schemas.microsoft.com/office/drawing/2014/chart" uri="{C3380CC4-5D6E-409C-BE32-E72D297353CC}">
              <c16:uniqueId val="{00000005-A72F-48AF-93C4-6C791372BAB7}"/>
            </c:ext>
          </c:extLst>
        </c:ser>
        <c:ser>
          <c:idx val="6"/>
          <c:order val="6"/>
          <c:tx>
            <c:strRef>
              <c:f>'7月'!$B$43</c:f>
              <c:strCache>
                <c:ptCount val="1"/>
                <c:pt idx="0">
                  <c:v>変動費</c:v>
                </c:pt>
              </c:strCache>
            </c:strRef>
          </c:tx>
          <c:spPr>
            <a:solidFill>
              <a:srgbClr val="D6E0FE"/>
            </a:solidFill>
            <a:ln>
              <a:noFill/>
            </a:ln>
            <a:effectLst/>
          </c:spPr>
          <c:invertIfNegative val="0"/>
          <c:dLbls>
            <c:delete val="1"/>
          </c:dLbls>
          <c:val>
            <c:numRef>
              <c:f>'7月'!$C$43:$D$43</c:f>
              <c:numCache>
                <c:formatCode>General</c:formatCode>
                <c:ptCount val="2"/>
                <c:pt idx="0" formatCode="&quot;¥&quot;#,##0_);[Red]\(&quot;¥&quot;#,##0\)">
                  <c:v>0</c:v>
                </c:pt>
              </c:numCache>
            </c:numRef>
          </c:val>
          <c:extLst>
            <c:ext xmlns:c16="http://schemas.microsoft.com/office/drawing/2014/chart" uri="{C3380CC4-5D6E-409C-BE32-E72D297353CC}">
              <c16:uniqueId val="{00000006-A72F-48AF-93C4-6C791372BAB7}"/>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'7月'!$B$44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A72F-48AF-93C4-6C791372BAB7}"/>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A72F-48AF-93C4-6C791372BAB7}"/>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A72F-48AF-93C4-6C791372BAB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A72F-48AF-93C4-6C791372BAB7}"/>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1"/>
          <c:order val="7"/>
          <c:tx>
            <c:strRef>
              <c:f>年間!$K$4</c:f>
              <c:strCache>
                <c:ptCount val="1"/>
                <c:pt idx="0">
                  <c:v>8月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C-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D86D-49CF-91CE-CDCA9DF90F64}"/>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0-D86D-49CF-91CE-CDCA9DF90F64}"/>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62-D86D-49CF-91CE-CDCA9DF90F64}"/>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4-D86D-49CF-91CE-CDCA9DF90F64}"/>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66-D86D-49CF-91CE-CDCA9DF90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(年間!$K$26,年間!$K$37:$K$38,年間!$K$49:$K$50,年間!$K$62)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67-D86D-49CF-91CE-CDCA9DF90F6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D86D-49CF-91CE-CDCA9DF90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6D-49CF-91CE-CDCA9DF90F64}"/>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D86D-49CF-91CE-CDCA9DF90F64}"/>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D86D-49CF-91CE-CDCA9DF90F64}"/>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D86D-49CF-91CE-CDCA9DF90F64}"/>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D86D-49CF-91CE-CDCA9DF90F64}"/>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D86D-49CF-91CE-CDCA9DF90F64}"/>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D86D-49CF-91CE-CDCA9DF90F6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86D-49CF-91CE-CDCA9DF90F64}"/>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D86D-49CF-91CE-CDCA9DF90F64}"/>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D86D-49CF-91CE-CDCA9DF90F64}"/>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D86D-49CF-91CE-CDCA9DF90F64}"/>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D86D-49CF-91CE-CDCA9DF90F64}"/>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D86D-49CF-91CE-CDCA9DF90F64}"/>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D86D-49CF-91CE-CDCA9DF90F64}"/>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D86D-49CF-91CE-CDCA9DF90F64}"/>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D86D-49CF-91CE-CDCA9DF90F64}"/>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D86D-49CF-91CE-CDCA9DF90F64}"/>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D86D-49CF-91CE-CDCA9DF90F64}"/>
                  </c:ext>
                </c:extLst>
              </c15:ser>
            </c15:filteredPieSeries>
          </c:ext>
        </c:extLst>
      </c:doughnutChart>
      <c:spPr>
        <a:noFill/>
        <a:ln>
          <a:noFill/>
        </a:ln>
        <a:effectLst/>
      </c:spPr>
    </c:plotArea>
    <c:legend>
      <c:legendPos val="b"/>
      <c:layout>
        <c:manualLayout>
          <c:xMode val="edge"/>
          <c:yMode val="edge"/>
          <c:x val="3.1093114841174985E-2"/>
          <c:y val="0.76584692197376114"/>
          <c:w val="0.92103244679902252"/>
          <c:h val="0.203019395222082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3693035679688911"/>
          <c:w val="0.75702849462045829"/>
          <c:h val="0.5105540727762522"/>
        </c:manualLayout>
      </c:layout>
      <c:doughnutChart>
        <c:varyColors val="1"/>
        <c:ser>
          <c:idx val="41"/>
          <c:order val="7"/>
          <c:tx>
            <c:strRef>
              <c:f>年間!$K$4</c:f>
              <c:strCache>
                <c:ptCount val="1"/>
                <c:pt idx="0">
                  <c:v>8月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0CC-4975-8699-617EB48D34C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0CC-4975-8699-617EB48D34C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A0CC-4975-8699-617EB48D34CF}"/>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年間!$K$39:$K$49</c15:sqref>
                  </c15:fullRef>
                </c:ext>
              </c:extLst>
              <c:f>年間!$K$39:$K$48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0CC-4975-8699-617EB48D34C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0CC-4975-8699-617EB48D34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CC-4975-8699-617EB48D34C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0CC-4975-8699-617EB48D34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CC-4975-8699-617EB48D34C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0CC-4975-8699-617EB48D34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0CC-4975-8699-617EB48D34C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A0CC-4975-8699-617EB48D34C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0CC-4975-8699-617EB48D34C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0CC-4975-8699-617EB48D34C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0CC-4975-8699-617EB48D34C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0CC-4975-8699-617EB48D34CF}"/>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0CC-4975-8699-617EB48D34C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0CC-4975-8699-617EB48D34C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0CC-4975-8699-617EB48D34C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0CC-4975-8699-617EB48D34C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0CC-4975-8699-617EB48D34C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0CC-4975-8699-617EB48D34C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4"/>
          <c:order val="7"/>
          <c:tx>
            <c:strRef>
              <c:f>年間!$K$4</c:f>
              <c:strCache>
                <c:ptCount val="1"/>
                <c:pt idx="0">
                  <c:v>8月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662-40B4-AE78-A883FB74B7A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662-40B4-AE78-A883FB74B7A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8662-40B4-AE78-A883FB74B7A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年間!$K$52:$K$62</c15:sqref>
                  </c15:fullRef>
                </c:ext>
              </c:extLst>
              <c:f>年間!$K$52:$K$61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662-40B4-AE78-A883FB74B7A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662-40B4-AE78-A883FB74B7A7}"/>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662-40B4-AE78-A883FB74B7A7}"/>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662-40B4-AE78-A883FB74B7A7}"/>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662-40B4-AE78-A883FB74B7A7}"/>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662-40B4-AE78-A883FB74B7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62-40B4-AE78-A883FB74B7A7}"/>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8662-40B4-AE78-A883FB74B7A7}"/>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662-40B4-AE78-A883FB74B7A7}"/>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662-40B4-AE78-A883FB74B7A7}"/>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662-40B4-AE78-A883FB74B7A7}"/>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662-40B4-AE78-A883FB74B7A7}"/>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662-40B4-AE78-A883FB74B7A7}"/>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662-40B4-AE78-A883FB74B7A7}"/>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662-40B4-AE78-A883FB74B7A7}"/>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662-40B4-AE78-A883FB74B7A7}"/>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662-40B4-AE78-A883FB74B7A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662-40B4-AE78-A883FB74B7A7}"/>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'8月'!$F$24</c:f>
              <c:strCache>
                <c:ptCount val="1"/>
              </c:strCache>
            </c:strRef>
          </c:tx>
          <c:spPr>
            <a:solidFill>
              <a:schemeClr val="accent6">
                <a:lumMod val="40000"/>
                <a:lumOff val="60000"/>
              </a:schemeClr>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A5-45AE-BF9B-A02896DAB449}"/>
            </c:ext>
          </c:extLst>
        </c:ser>
        <c:ser>
          <c:idx val="8"/>
          <c:order val="1"/>
          <c:tx>
            <c:strRef>
              <c:f>'8月'!$F$25</c:f>
              <c:strCache>
                <c:ptCount val="1"/>
              </c:strCache>
            </c:strRef>
          </c:tx>
          <c:spPr>
            <a:solidFill>
              <a:schemeClr val="bg2">
                <a:lumMod val="90000"/>
              </a:schemeClr>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2A5-45AE-BF9B-A02896DAB449}"/>
            </c:ext>
          </c:extLst>
        </c:ser>
        <c:ser>
          <c:idx val="7"/>
          <c:order val="2"/>
          <c:tx>
            <c:strRef>
              <c:f>'8月'!$F$26</c:f>
              <c:strCache>
                <c:ptCount val="1"/>
              </c:strCache>
            </c:strRef>
          </c:tx>
          <c:spPr>
            <a:solidFill>
              <a:srgbClr val="FEE39A"/>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2A5-45AE-BF9B-A02896DAB449}"/>
            </c:ext>
          </c:extLst>
        </c:ser>
        <c:ser>
          <c:idx val="6"/>
          <c:order val="3"/>
          <c:tx>
            <c:strRef>
              <c:f>'8月'!$F$27</c:f>
              <c:strCache>
                <c:ptCount val="1"/>
              </c:strCache>
            </c:strRef>
          </c:tx>
          <c:spPr>
            <a:solidFill>
              <a:schemeClr val="accent2">
                <a:lumMod val="60000"/>
                <a:lumOff val="40000"/>
              </a:schemeClr>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2A5-45AE-BF9B-A02896DAB449}"/>
            </c:ext>
          </c:extLst>
        </c:ser>
        <c:ser>
          <c:idx val="4"/>
          <c:order val="4"/>
          <c:tx>
            <c:strRef>
              <c:f>'8月'!$F$28</c:f>
              <c:strCache>
                <c:ptCount val="1"/>
              </c:strCache>
            </c:strRef>
          </c:tx>
          <c:spPr>
            <a:solidFill>
              <a:schemeClr val="accent5"/>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2A5-45AE-BF9B-A02896DAB449}"/>
            </c:ext>
          </c:extLst>
        </c:ser>
        <c:ser>
          <c:idx val="5"/>
          <c:order val="5"/>
          <c:tx>
            <c:strRef>
              <c:f>'8月'!$F$29</c:f>
              <c:strCache>
                <c:ptCount val="1"/>
              </c:strCache>
            </c:strRef>
          </c:tx>
          <c:spPr>
            <a:solidFill>
              <a:schemeClr val="accent6"/>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2A5-45AE-BF9B-A02896DAB449}"/>
            </c:ext>
          </c:extLst>
        </c:ser>
        <c:ser>
          <c:idx val="0"/>
          <c:order val="6"/>
          <c:tx>
            <c:strRef>
              <c:f>'8月'!$F$30</c:f>
              <c:strCache>
                <c:ptCount val="1"/>
              </c:strCache>
            </c:strRef>
          </c:tx>
          <c:spPr>
            <a:solidFill>
              <a:schemeClr val="accent1"/>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2A5-45AE-BF9B-A02896DAB449}"/>
            </c:ext>
          </c:extLst>
        </c:ser>
        <c:ser>
          <c:idx val="1"/>
          <c:order val="7"/>
          <c:tx>
            <c:strRef>
              <c:f>'8月'!$F$31</c:f>
              <c:strCache>
                <c:ptCount val="1"/>
              </c:strCache>
            </c:strRef>
          </c:tx>
          <c:spPr>
            <a:solidFill>
              <a:schemeClr val="accent2"/>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2A5-45AE-BF9B-A02896DAB449}"/>
            </c:ext>
          </c:extLst>
        </c:ser>
        <c:ser>
          <c:idx val="2"/>
          <c:order val="8"/>
          <c:tx>
            <c:strRef>
              <c:f>'8月'!$F$32</c:f>
              <c:strCache>
                <c:ptCount val="1"/>
              </c:strCache>
            </c:strRef>
          </c:tx>
          <c:spPr>
            <a:solidFill>
              <a:schemeClr val="accent3"/>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2A5-45AE-BF9B-A02896DAB449}"/>
            </c:ext>
          </c:extLst>
        </c:ser>
        <c:ser>
          <c:idx val="3"/>
          <c:order val="9"/>
          <c:tx>
            <c:strRef>
              <c:f>'8月'!$F$33</c:f>
              <c:strCache>
                <c:ptCount val="1"/>
              </c:strCache>
            </c:strRef>
          </c:tx>
          <c:spPr>
            <a:solidFill>
              <a:schemeClr val="accent4"/>
            </a:solidFill>
            <a:ln>
              <a:noFill/>
            </a:ln>
            <a:effectLst/>
          </c:spPr>
          <c:invertIfNegative val="0"/>
          <c:cat>
            <c:strRef>
              <c:f>'8月'!$G$23:$L$23</c:f>
              <c:strCache>
                <c:ptCount val="6"/>
                <c:pt idx="0">
                  <c:v>1-2日</c:v>
                </c:pt>
                <c:pt idx="1">
                  <c:v>3-9日</c:v>
                </c:pt>
                <c:pt idx="2">
                  <c:v>10-16日</c:v>
                </c:pt>
                <c:pt idx="3">
                  <c:v>17-23日</c:v>
                </c:pt>
                <c:pt idx="4">
                  <c:v>24-30日</c:v>
                </c:pt>
                <c:pt idx="5">
                  <c:v>31-31日</c:v>
                </c:pt>
              </c:strCache>
            </c:strRef>
          </c:cat>
          <c:val>
            <c:numRef>
              <c:f>'8月'!$G$33:$L$33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2A5-45AE-BF9B-A02896DAB449}"/>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'8月'!$F$34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'8月'!$G$23:$L$23</c:f>
              <c:strCache>
                <c:ptCount val="6"/>
                <c:pt idx="0">
                  <c:v>1-2日</c:v>
                </c:pt>
                <c:pt idx="1">
                  <c:v>3-9日</c:v>
                </c:pt>
                <c:pt idx="2">
                  <c:v>10-16日</c:v>
                </c:pt>
                <c:pt idx="3">
                  <c:v>17-23日</c:v>
                </c:pt>
                <c:pt idx="4">
                  <c:v>24-30日</c:v>
                </c:pt>
                <c:pt idx="5">
                  <c:v>31-31日</c:v>
                </c:pt>
              </c:strCache>
            </c:strRef>
          </c:cat>
          <c:val>
            <c:numRef>
              <c:f>'8月'!$G$34:$L$34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32A5-45AE-BF9B-A02896DAB449}"/>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'8月'!$B$37</c:f>
              <c:strCache>
                <c:ptCount val="1"/>
                <c:pt idx="0">
                  <c:v>収入</c:v>
                </c:pt>
              </c:strCache>
            </c:strRef>
          </c:tx>
          <c:spPr>
            <a:solidFill>
              <a:schemeClr val="accent5"/>
            </a:solidFill>
            <a:ln>
              <a:noFill/>
            </a:ln>
            <a:effectLst/>
          </c:spPr>
          <c:invertIfNegative val="0"/>
          <c:dLbls>
            <c:delete val="1"/>
          </c:dLbls>
          <c:val>
            <c:numRef>
              <c:f>'8月'!$C$37:$D$37</c:f>
              <c:numCache>
                <c:formatCode>"¥"#,##0_);[Red]\("¥"#,##0\)</c:formatCode>
                <c:ptCount val="2"/>
                <c:pt idx="1">
                  <c:v>0</c:v>
                </c:pt>
              </c:numCache>
            </c:numRef>
          </c:val>
          <c:extLst>
            <c:ext xmlns:c16="http://schemas.microsoft.com/office/drawing/2014/chart" uri="{C3380CC4-5D6E-409C-BE32-E72D297353CC}">
              <c16:uniqueId val="{00000000-50B6-427D-BED3-D1F6BEBDC0A0}"/>
            </c:ext>
          </c:extLst>
        </c:ser>
        <c:ser>
          <c:idx val="1"/>
          <c:order val="1"/>
          <c:tx>
            <c:strRef>
              <c:f>'8月'!$B$38</c:f>
              <c:strCache>
                <c:ptCount val="1"/>
                <c:pt idx="0">
                  <c:v>税金</c:v>
                </c:pt>
              </c:strCache>
            </c:strRef>
          </c:tx>
          <c:spPr>
            <a:solidFill>
              <a:schemeClr val="bg2">
                <a:lumMod val="75000"/>
              </a:schemeClr>
            </a:solidFill>
            <a:ln>
              <a:noFill/>
            </a:ln>
            <a:effectLst/>
          </c:spPr>
          <c:invertIfNegative val="0"/>
          <c:dLbls>
            <c:delete val="1"/>
          </c:dLbls>
          <c:val>
            <c:numRef>
              <c:f>'8月'!$C$38:$D$38</c:f>
              <c:numCache>
                <c:formatCode>"¥"#,##0_);[Red]\("¥"#,##0\)</c:formatCode>
                <c:ptCount val="2"/>
                <c:pt idx="0">
                  <c:v>0</c:v>
                </c:pt>
              </c:numCache>
            </c:numRef>
          </c:val>
          <c:extLst>
            <c:ext xmlns:c16="http://schemas.microsoft.com/office/drawing/2014/chart" uri="{C3380CC4-5D6E-409C-BE32-E72D297353CC}">
              <c16:uniqueId val="{00000001-50B6-427D-BED3-D1F6BEBDC0A0}"/>
            </c:ext>
          </c:extLst>
        </c:ser>
        <c:ser>
          <c:idx val="2"/>
          <c:order val="2"/>
          <c:tx>
            <c:strRef>
              <c:f>'8月'!$B$39</c:f>
              <c:strCache>
                <c:ptCount val="1"/>
                <c:pt idx="0">
                  <c:v>貯蓄</c:v>
                </c:pt>
              </c:strCache>
            </c:strRef>
          </c:tx>
          <c:spPr>
            <a:solidFill>
              <a:schemeClr val="accent2"/>
            </a:solidFill>
            <a:ln>
              <a:noFill/>
            </a:ln>
            <a:effectLst/>
          </c:spPr>
          <c:invertIfNegative val="0"/>
          <c:dLbls>
            <c:delete val="1"/>
          </c:dLbls>
          <c:val>
            <c:numRef>
              <c:f>'8月'!$C$39:$D$39</c:f>
              <c:numCache>
                <c:formatCode>"¥"#,##0_);[Red]\("¥"#,##0\)</c:formatCode>
                <c:ptCount val="2"/>
                <c:pt idx="0">
                  <c:v>0</c:v>
                </c:pt>
              </c:numCache>
            </c:numRef>
          </c:val>
          <c:extLst>
            <c:ext xmlns:c16="http://schemas.microsoft.com/office/drawing/2014/chart" uri="{C3380CC4-5D6E-409C-BE32-E72D297353CC}">
              <c16:uniqueId val="{00000002-50B6-427D-BED3-D1F6BEBDC0A0}"/>
            </c:ext>
          </c:extLst>
        </c:ser>
        <c:ser>
          <c:idx val="3"/>
          <c:order val="3"/>
          <c:tx>
            <c:strRef>
              <c:f>'8月'!$B$40</c:f>
              <c:strCache>
                <c:ptCount val="1"/>
                <c:pt idx="0">
                  <c:v>自己投資</c:v>
                </c:pt>
              </c:strCache>
            </c:strRef>
          </c:tx>
          <c:spPr>
            <a:solidFill>
              <a:schemeClr val="accent4"/>
            </a:solidFill>
            <a:ln>
              <a:noFill/>
            </a:ln>
            <a:effectLst/>
          </c:spPr>
          <c:invertIfNegative val="0"/>
          <c:dLbls>
            <c:delete val="1"/>
          </c:dLbls>
          <c:val>
            <c:numRef>
              <c:f>'8月'!$C$40:$D$40</c:f>
              <c:numCache>
                <c:formatCode>"¥"#,##0_);[Red]\("¥"#,##0\)</c:formatCode>
                <c:ptCount val="2"/>
                <c:pt idx="0">
                  <c:v>0</c:v>
                </c:pt>
              </c:numCache>
            </c:numRef>
          </c:val>
          <c:extLst>
            <c:ext xmlns:c16="http://schemas.microsoft.com/office/drawing/2014/chart" uri="{C3380CC4-5D6E-409C-BE32-E72D297353CC}">
              <c16:uniqueId val="{00000003-50B6-427D-BED3-D1F6BEBDC0A0}"/>
            </c:ext>
          </c:extLst>
        </c:ser>
        <c:ser>
          <c:idx val="4"/>
          <c:order val="4"/>
          <c:tx>
            <c:strRef>
              <c:f>'8月'!$B$41</c:f>
              <c:strCache>
                <c:ptCount val="1"/>
                <c:pt idx="0">
                  <c:v>固定費</c:v>
                </c:pt>
              </c:strCache>
            </c:strRef>
          </c:tx>
          <c:spPr>
            <a:solidFill>
              <a:schemeClr val="accent5">
                <a:lumMod val="60000"/>
                <a:lumOff val="40000"/>
              </a:schemeClr>
            </a:solidFill>
            <a:ln>
              <a:noFill/>
            </a:ln>
            <a:effectLst/>
          </c:spPr>
          <c:invertIfNegative val="0"/>
          <c:dLbls>
            <c:delete val="1"/>
          </c:dLbls>
          <c:val>
            <c:numRef>
              <c:f>'8月'!$C$41:$D$41</c:f>
              <c:numCache>
                <c:formatCode>"¥"#,##0_);[Red]\("¥"#,##0\)</c:formatCode>
                <c:ptCount val="2"/>
                <c:pt idx="0">
                  <c:v>0</c:v>
                </c:pt>
              </c:numCache>
            </c:numRef>
          </c:val>
          <c:extLst>
            <c:ext xmlns:c16="http://schemas.microsoft.com/office/drawing/2014/chart" uri="{C3380CC4-5D6E-409C-BE32-E72D297353CC}">
              <c16:uniqueId val="{00000004-50B6-427D-BED3-D1F6BEBDC0A0}"/>
            </c:ext>
          </c:extLst>
        </c:ser>
        <c:ser>
          <c:idx val="5"/>
          <c:order val="5"/>
          <c:tx>
            <c:strRef>
              <c:f>'8月'!$B$42</c:f>
              <c:strCache>
                <c:ptCount val="1"/>
                <c:pt idx="0">
                  <c:v>特別費</c:v>
                </c:pt>
              </c:strCache>
            </c:strRef>
          </c:tx>
          <c:spPr>
            <a:solidFill>
              <a:schemeClr val="accent6"/>
            </a:solidFill>
            <a:ln>
              <a:noFill/>
            </a:ln>
            <a:effectLst/>
          </c:spPr>
          <c:invertIfNegative val="0"/>
          <c:dLbls>
            <c:delete val="1"/>
          </c:dLbls>
          <c:val>
            <c:numRef>
              <c:f>'8月'!$C$42:$D$42</c:f>
              <c:numCache>
                <c:formatCode>"¥"#,##0_);[Red]\("¥"#,##0\)</c:formatCode>
                <c:ptCount val="2"/>
                <c:pt idx="0">
                  <c:v>0</c:v>
                </c:pt>
              </c:numCache>
            </c:numRef>
          </c:val>
          <c:extLst>
            <c:ext xmlns:c16="http://schemas.microsoft.com/office/drawing/2014/chart" uri="{C3380CC4-5D6E-409C-BE32-E72D297353CC}">
              <c16:uniqueId val="{00000005-50B6-427D-BED3-D1F6BEBDC0A0}"/>
            </c:ext>
          </c:extLst>
        </c:ser>
        <c:ser>
          <c:idx val="6"/>
          <c:order val="6"/>
          <c:tx>
            <c:strRef>
              <c:f>'8月'!$B$43</c:f>
              <c:strCache>
                <c:ptCount val="1"/>
                <c:pt idx="0">
                  <c:v>変動費</c:v>
                </c:pt>
              </c:strCache>
            </c:strRef>
          </c:tx>
          <c:spPr>
            <a:solidFill>
              <a:srgbClr val="D6E0FE"/>
            </a:solidFill>
            <a:ln>
              <a:noFill/>
            </a:ln>
            <a:effectLst/>
          </c:spPr>
          <c:invertIfNegative val="0"/>
          <c:dLbls>
            <c:delete val="1"/>
          </c:dLbls>
          <c:val>
            <c:numRef>
              <c:f>'8月'!$C$43:$D$43</c:f>
              <c:numCache>
                <c:formatCode>General</c:formatCode>
                <c:ptCount val="2"/>
                <c:pt idx="0" formatCode="&quot;¥&quot;#,##0_);[Red]\(&quot;¥&quot;#,##0\)">
                  <c:v>0</c:v>
                </c:pt>
              </c:numCache>
            </c:numRef>
          </c:val>
          <c:extLst>
            <c:ext xmlns:c16="http://schemas.microsoft.com/office/drawing/2014/chart" uri="{C3380CC4-5D6E-409C-BE32-E72D297353CC}">
              <c16:uniqueId val="{00000006-50B6-427D-BED3-D1F6BEBDC0A0}"/>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'8月'!$B$44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0B6-427D-BED3-D1F6BEBDC0A0}"/>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0B6-427D-BED3-D1F6BEBDC0A0}"/>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0B6-427D-BED3-D1F6BEBDC0A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50B6-427D-BED3-D1F6BEBDC0A0}"/>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2"/>
          <c:order val="8"/>
          <c:tx>
            <c:strRef>
              <c:f>年間!$L$4</c:f>
              <c:strCache>
                <c:ptCount val="1"/>
                <c:pt idx="0">
                  <c:v>9月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9-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4F7C-4D06-A0D2-A3D20B54B5DC}"/>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D-4F7C-4D06-A0D2-A3D20B54B5DC}"/>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F7C-4D06-A0D2-A3D20B54B5DC}"/>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1-4F7C-4D06-A0D2-A3D20B54B5DC}"/>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73-4F7C-4D06-A0D2-A3D20B54B5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(年間!$L$26,年間!$L$37:$L$38,年間!$L$49:$L$50,年間!$L$62)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74-4F7C-4D06-A0D2-A3D20B54B5DC}"/>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4F7C-4D06-A0D2-A3D20B54B5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7C-4D06-A0D2-A3D20B54B5DC}"/>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4F7C-4D06-A0D2-A3D20B54B5DC}"/>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4F7C-4D06-A0D2-A3D20B54B5DC}"/>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F7C-4D06-A0D2-A3D20B54B5DC}"/>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4F7C-4D06-A0D2-A3D20B54B5DC}"/>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4F7C-4D06-A0D2-A3D20B54B5DC}"/>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4F7C-4D06-A0D2-A3D20B54B5D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F7C-4D06-A0D2-A3D20B54B5DC}"/>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4F7C-4D06-A0D2-A3D20B54B5DC}"/>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4F7C-4D06-A0D2-A3D20B54B5DC}"/>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4F7C-4D06-A0D2-A3D20B54B5DC}"/>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4F7C-4D06-A0D2-A3D20B54B5DC}"/>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4F7C-4D06-A0D2-A3D20B54B5DC}"/>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4F7C-4D06-A0D2-A3D20B54B5DC}"/>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4F7C-4D06-A0D2-A3D20B54B5DC}"/>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4F7C-4D06-A0D2-A3D20B54B5DC}"/>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4F7C-4D06-A0D2-A3D20B54B5DC}"/>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4F7C-4D06-A0D2-A3D20B54B5DC}"/>
                  </c:ext>
                </c:extLst>
              </c15:ser>
            </c15:filteredPieSeries>
          </c:ext>
        </c:extLst>
      </c:doughnutChart>
      <c:spPr>
        <a:noFill/>
        <a:ln>
          <a:noFill/>
        </a:ln>
        <a:effectLst/>
      </c:spPr>
    </c:plotArea>
    <c:legend>
      <c:legendPos val="b"/>
      <c:layout>
        <c:manualLayout>
          <c:xMode val="edge"/>
          <c:yMode val="edge"/>
          <c:x val="3.1093114841174985E-2"/>
          <c:y val="0.75546902770570912"/>
          <c:w val="0.92942277823032726"/>
          <c:h val="0.21339728949013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2"/>
          <c:order val="8"/>
          <c:tx>
            <c:strRef>
              <c:f>年間!$L$4</c:f>
              <c:strCache>
                <c:ptCount val="1"/>
                <c:pt idx="0">
                  <c:v>9月</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9-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F8C-4867-92E5-7EC3DE57D2B4}"/>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F8C-4867-92E5-7EC3DE57D2B4}"/>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F8C-4867-92E5-7EC3DE57D2B4}"/>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DE4D-4EAC-90EB-406820973D32}"/>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C5-DE4D-4EAC-90EB-406820973D32}"/>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C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年間!$L$39:$L$49</c15:sqref>
                  </c15:fullRef>
                </c:ext>
              </c:extLst>
              <c:f>年間!$L$39:$L$48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F8C-4867-92E5-7EC3DE57D2B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F8C-4867-92E5-7EC3DE57D2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8C-4867-92E5-7EC3DE57D2B4}"/>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F8C-4867-92E5-7EC3DE57D2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8C-4867-92E5-7EC3DE57D2B4}"/>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F8C-4867-92E5-7EC3DE57D2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8C-4867-92E5-7EC3DE57D2B4}"/>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F8C-4867-92E5-7EC3DE57D2B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E4D-4EAC-90EB-406820973D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E4D-4EAC-90EB-406820973D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F8C-4867-92E5-7EC3DE57D2B4}"/>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F8C-4867-92E5-7EC3DE57D2B4}"/>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F8C-4867-92E5-7EC3DE57D2B4}"/>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F8C-4867-92E5-7EC3DE57D2B4}"/>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F8C-4867-92E5-7EC3DE57D2B4}"/>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F8C-4867-92E5-7EC3DE57D2B4}"/>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F8C-4867-92E5-7EC3DE57D2B4}"/>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F8C-4867-92E5-7EC3DE57D2B4}"/>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F8C-4867-92E5-7EC3DE57D2B4}"/>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9F8C-4867-92E5-7EC3DE57D2B4}"/>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F8C-4867-92E5-7EC3DE57D2B4}"/>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F8C-4867-92E5-7EC3DE57D2B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F8C-4867-92E5-7EC3DE57D2B4}"/>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5"/>
          <c:order val="8"/>
          <c:tx>
            <c:strRef>
              <c:f>年間!$L$4</c:f>
              <c:strCache>
                <c:ptCount val="1"/>
                <c:pt idx="0">
                  <c:v>9月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A9-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7CC-4AB3-AFF8-33C8DAC62442}"/>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7CC-4AB3-AFF8-33C8DAC62442}"/>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7CC-4AB3-AFF8-33C8DAC62442}"/>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年間!$L$52:$L$62</c15:sqref>
                  </c15:fullRef>
                </c:ext>
              </c:extLst>
              <c:f>年間!$L$52:$L$61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7CC-4AB3-AFF8-33C8DAC6244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7CC-4AB3-AFF8-33C8DAC62442}"/>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7CC-4AB3-AFF8-33C8DAC62442}"/>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7CC-4AB3-AFF8-33C8DAC62442}"/>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7CC-4AB3-AFF8-33C8DAC62442}"/>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7CC-4AB3-AFF8-33C8DAC624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CC-4AB3-AFF8-33C8DAC62442}"/>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7CC-4AB3-AFF8-33C8DAC62442}"/>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7CC-4AB3-AFF8-33C8DAC62442}"/>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7CC-4AB3-AFF8-33C8DAC62442}"/>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7CC-4AB3-AFF8-33C8DAC62442}"/>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7CC-4AB3-AFF8-33C8DAC62442}"/>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7CC-4AB3-AFF8-33C8DAC62442}"/>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7CC-4AB3-AFF8-33C8DAC62442}"/>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7CC-4AB3-AFF8-33C8DAC62442}"/>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7CC-4AB3-AFF8-33C8DAC62442}"/>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7CC-4AB3-AFF8-33C8DAC6244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7CC-4AB3-AFF8-33C8DAC62442}"/>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'9月'!$F$24</c:f>
              <c:strCache>
                <c:ptCount val="1"/>
              </c:strCache>
            </c:strRef>
          </c:tx>
          <c:spPr>
            <a:solidFill>
              <a:schemeClr val="accent6">
                <a:lumMod val="40000"/>
                <a:lumOff val="60000"/>
              </a:schemeClr>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70-4EAD-BBE3-83F24207251E}"/>
            </c:ext>
          </c:extLst>
        </c:ser>
        <c:ser>
          <c:idx val="8"/>
          <c:order val="1"/>
          <c:tx>
            <c:strRef>
              <c:f>'9月'!$F$25</c:f>
              <c:strCache>
                <c:ptCount val="1"/>
              </c:strCache>
            </c:strRef>
          </c:tx>
          <c:spPr>
            <a:solidFill>
              <a:schemeClr val="bg2">
                <a:lumMod val="90000"/>
              </a:schemeClr>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70-4EAD-BBE3-83F24207251E}"/>
            </c:ext>
          </c:extLst>
        </c:ser>
        <c:ser>
          <c:idx val="7"/>
          <c:order val="2"/>
          <c:tx>
            <c:strRef>
              <c:f>'9月'!$F$26</c:f>
              <c:strCache>
                <c:ptCount val="1"/>
              </c:strCache>
            </c:strRef>
          </c:tx>
          <c:spPr>
            <a:solidFill>
              <a:srgbClr val="FEE39A"/>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70-4EAD-BBE3-83F24207251E}"/>
            </c:ext>
          </c:extLst>
        </c:ser>
        <c:ser>
          <c:idx val="6"/>
          <c:order val="3"/>
          <c:tx>
            <c:strRef>
              <c:f>'9月'!$F$27</c:f>
              <c:strCache>
                <c:ptCount val="1"/>
              </c:strCache>
            </c:strRef>
          </c:tx>
          <c:spPr>
            <a:solidFill>
              <a:schemeClr val="accent2">
                <a:lumMod val="60000"/>
                <a:lumOff val="40000"/>
              </a:schemeClr>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570-4EAD-BBE3-83F24207251E}"/>
            </c:ext>
          </c:extLst>
        </c:ser>
        <c:ser>
          <c:idx val="4"/>
          <c:order val="4"/>
          <c:tx>
            <c:strRef>
              <c:f>'9月'!$F$28</c:f>
              <c:strCache>
                <c:ptCount val="1"/>
              </c:strCache>
            </c:strRef>
          </c:tx>
          <c:spPr>
            <a:solidFill>
              <a:schemeClr val="accent5"/>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570-4EAD-BBE3-83F24207251E}"/>
            </c:ext>
          </c:extLst>
        </c:ser>
        <c:ser>
          <c:idx val="5"/>
          <c:order val="5"/>
          <c:tx>
            <c:strRef>
              <c:f>'9月'!$F$29</c:f>
              <c:strCache>
                <c:ptCount val="1"/>
              </c:strCache>
            </c:strRef>
          </c:tx>
          <c:spPr>
            <a:solidFill>
              <a:schemeClr val="accent6"/>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570-4EAD-BBE3-83F24207251E}"/>
            </c:ext>
          </c:extLst>
        </c:ser>
        <c:ser>
          <c:idx val="0"/>
          <c:order val="6"/>
          <c:tx>
            <c:strRef>
              <c:f>'9月'!$F$30</c:f>
              <c:strCache>
                <c:ptCount val="1"/>
              </c:strCache>
            </c:strRef>
          </c:tx>
          <c:spPr>
            <a:solidFill>
              <a:schemeClr val="accent1"/>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B570-4EAD-BBE3-83F24207251E}"/>
            </c:ext>
          </c:extLst>
        </c:ser>
        <c:ser>
          <c:idx val="1"/>
          <c:order val="7"/>
          <c:tx>
            <c:strRef>
              <c:f>'9月'!$F$31</c:f>
              <c:strCache>
                <c:ptCount val="1"/>
              </c:strCache>
            </c:strRef>
          </c:tx>
          <c:spPr>
            <a:solidFill>
              <a:schemeClr val="accent2"/>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B570-4EAD-BBE3-83F24207251E}"/>
            </c:ext>
          </c:extLst>
        </c:ser>
        <c:ser>
          <c:idx val="2"/>
          <c:order val="8"/>
          <c:tx>
            <c:strRef>
              <c:f>'9月'!$F$32</c:f>
              <c:strCache>
                <c:ptCount val="1"/>
              </c:strCache>
            </c:strRef>
          </c:tx>
          <c:spPr>
            <a:solidFill>
              <a:schemeClr val="accent3"/>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B570-4EAD-BBE3-83F24207251E}"/>
            </c:ext>
          </c:extLst>
        </c:ser>
        <c:ser>
          <c:idx val="3"/>
          <c:order val="9"/>
          <c:tx>
            <c:strRef>
              <c:f>'9月'!$F$33</c:f>
              <c:strCache>
                <c:ptCount val="1"/>
              </c:strCache>
            </c:strRef>
          </c:tx>
          <c:spPr>
            <a:solidFill>
              <a:schemeClr val="accent4"/>
            </a:solidFill>
            <a:ln>
              <a:noFill/>
            </a:ln>
            <a:effectLst/>
          </c:spPr>
          <c:invertIfNegative val="0"/>
          <c:cat>
            <c:strRef>
              <c:f>'9月'!$G$23:$L$23</c:f>
              <c:strCache>
                <c:ptCount val="5"/>
                <c:pt idx="0">
                  <c:v>1-6日</c:v>
                </c:pt>
                <c:pt idx="1">
                  <c:v>7-13日</c:v>
                </c:pt>
                <c:pt idx="2">
                  <c:v>14-20日</c:v>
                </c:pt>
                <c:pt idx="3">
                  <c:v>21-27日</c:v>
                </c:pt>
                <c:pt idx="4">
                  <c:v>28-30日</c:v>
                </c:pt>
              </c:strCache>
            </c:strRef>
          </c:cat>
          <c:val>
            <c:numRef>
              <c:f>'9月'!$G$33:$L$33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B570-4EAD-BBE3-83F24207251E}"/>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'9月'!$F$34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'9月'!$G$23:$L$23</c:f>
              <c:strCache>
                <c:ptCount val="5"/>
                <c:pt idx="0">
                  <c:v>1-6日</c:v>
                </c:pt>
                <c:pt idx="1">
                  <c:v>7-13日</c:v>
                </c:pt>
                <c:pt idx="2">
                  <c:v>14-20日</c:v>
                </c:pt>
                <c:pt idx="3">
                  <c:v>21-27日</c:v>
                </c:pt>
                <c:pt idx="4">
                  <c:v>28-30日</c:v>
                </c:pt>
              </c:strCache>
            </c:strRef>
          </c:cat>
          <c:val>
            <c:numRef>
              <c:f>'9月'!$G$34:$L$34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B570-4EAD-BBE3-83F24207251E}"/>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'9月'!$B$37</c:f>
              <c:strCache>
                <c:ptCount val="1"/>
                <c:pt idx="0">
                  <c:v>収入</c:v>
                </c:pt>
              </c:strCache>
            </c:strRef>
          </c:tx>
          <c:spPr>
            <a:solidFill>
              <a:schemeClr val="accent5"/>
            </a:solidFill>
            <a:ln>
              <a:noFill/>
            </a:ln>
            <a:effectLst/>
          </c:spPr>
          <c:invertIfNegative val="0"/>
          <c:dLbls>
            <c:delete val="1"/>
          </c:dLbls>
          <c:val>
            <c:numRef>
              <c:f>'9月'!$C$37:$D$37</c:f>
              <c:numCache>
                <c:formatCode>"¥"#,##0_);[Red]\("¥"#,##0\)</c:formatCode>
                <c:ptCount val="2"/>
                <c:pt idx="1">
                  <c:v>0</c:v>
                </c:pt>
              </c:numCache>
            </c:numRef>
          </c:val>
          <c:extLst>
            <c:ext xmlns:c16="http://schemas.microsoft.com/office/drawing/2014/chart" uri="{C3380CC4-5D6E-409C-BE32-E72D297353CC}">
              <c16:uniqueId val="{00000000-C9BE-43BE-9F70-07776302D76D}"/>
            </c:ext>
          </c:extLst>
        </c:ser>
        <c:ser>
          <c:idx val="1"/>
          <c:order val="1"/>
          <c:tx>
            <c:strRef>
              <c:f>'9月'!$B$38</c:f>
              <c:strCache>
                <c:ptCount val="1"/>
                <c:pt idx="0">
                  <c:v>税金</c:v>
                </c:pt>
              </c:strCache>
            </c:strRef>
          </c:tx>
          <c:spPr>
            <a:solidFill>
              <a:schemeClr val="bg2">
                <a:lumMod val="75000"/>
              </a:schemeClr>
            </a:solidFill>
            <a:ln>
              <a:noFill/>
            </a:ln>
            <a:effectLst/>
          </c:spPr>
          <c:invertIfNegative val="0"/>
          <c:dLbls>
            <c:delete val="1"/>
          </c:dLbls>
          <c:val>
            <c:numRef>
              <c:f>'9月'!$C$38:$D$38</c:f>
              <c:numCache>
                <c:formatCode>"¥"#,##0_);[Red]\("¥"#,##0\)</c:formatCode>
                <c:ptCount val="2"/>
                <c:pt idx="0">
                  <c:v>0</c:v>
                </c:pt>
              </c:numCache>
            </c:numRef>
          </c:val>
          <c:extLst>
            <c:ext xmlns:c16="http://schemas.microsoft.com/office/drawing/2014/chart" uri="{C3380CC4-5D6E-409C-BE32-E72D297353CC}">
              <c16:uniqueId val="{00000001-C9BE-43BE-9F70-07776302D76D}"/>
            </c:ext>
          </c:extLst>
        </c:ser>
        <c:ser>
          <c:idx val="2"/>
          <c:order val="2"/>
          <c:tx>
            <c:strRef>
              <c:f>'9月'!$B$39</c:f>
              <c:strCache>
                <c:ptCount val="1"/>
                <c:pt idx="0">
                  <c:v>貯蓄</c:v>
                </c:pt>
              </c:strCache>
            </c:strRef>
          </c:tx>
          <c:spPr>
            <a:solidFill>
              <a:schemeClr val="accent2"/>
            </a:solidFill>
            <a:ln>
              <a:noFill/>
            </a:ln>
            <a:effectLst/>
          </c:spPr>
          <c:invertIfNegative val="0"/>
          <c:dLbls>
            <c:delete val="1"/>
          </c:dLbls>
          <c:val>
            <c:numRef>
              <c:f>'9月'!$C$39:$D$39</c:f>
              <c:numCache>
                <c:formatCode>"¥"#,##0_);[Red]\("¥"#,##0\)</c:formatCode>
                <c:ptCount val="2"/>
                <c:pt idx="0">
                  <c:v>0</c:v>
                </c:pt>
              </c:numCache>
            </c:numRef>
          </c:val>
          <c:extLst>
            <c:ext xmlns:c16="http://schemas.microsoft.com/office/drawing/2014/chart" uri="{C3380CC4-5D6E-409C-BE32-E72D297353CC}">
              <c16:uniqueId val="{00000002-C9BE-43BE-9F70-07776302D76D}"/>
            </c:ext>
          </c:extLst>
        </c:ser>
        <c:ser>
          <c:idx val="3"/>
          <c:order val="3"/>
          <c:tx>
            <c:strRef>
              <c:f>'9月'!$B$40</c:f>
              <c:strCache>
                <c:ptCount val="1"/>
                <c:pt idx="0">
                  <c:v>自己投資</c:v>
                </c:pt>
              </c:strCache>
            </c:strRef>
          </c:tx>
          <c:spPr>
            <a:solidFill>
              <a:schemeClr val="accent4"/>
            </a:solidFill>
            <a:ln>
              <a:noFill/>
            </a:ln>
            <a:effectLst/>
          </c:spPr>
          <c:invertIfNegative val="0"/>
          <c:dLbls>
            <c:delete val="1"/>
          </c:dLbls>
          <c:val>
            <c:numRef>
              <c:f>'9月'!$C$40:$D$40</c:f>
              <c:numCache>
                <c:formatCode>"¥"#,##0_);[Red]\("¥"#,##0\)</c:formatCode>
                <c:ptCount val="2"/>
                <c:pt idx="0">
                  <c:v>0</c:v>
                </c:pt>
              </c:numCache>
            </c:numRef>
          </c:val>
          <c:extLst>
            <c:ext xmlns:c16="http://schemas.microsoft.com/office/drawing/2014/chart" uri="{C3380CC4-5D6E-409C-BE32-E72D297353CC}">
              <c16:uniqueId val="{00000003-C9BE-43BE-9F70-07776302D76D}"/>
            </c:ext>
          </c:extLst>
        </c:ser>
        <c:ser>
          <c:idx val="4"/>
          <c:order val="4"/>
          <c:tx>
            <c:strRef>
              <c:f>'9月'!$B$41</c:f>
              <c:strCache>
                <c:ptCount val="1"/>
                <c:pt idx="0">
                  <c:v>固定費</c:v>
                </c:pt>
              </c:strCache>
            </c:strRef>
          </c:tx>
          <c:spPr>
            <a:solidFill>
              <a:schemeClr val="accent5">
                <a:lumMod val="60000"/>
                <a:lumOff val="40000"/>
              </a:schemeClr>
            </a:solidFill>
            <a:ln>
              <a:noFill/>
            </a:ln>
            <a:effectLst/>
          </c:spPr>
          <c:invertIfNegative val="0"/>
          <c:dLbls>
            <c:delete val="1"/>
          </c:dLbls>
          <c:val>
            <c:numRef>
              <c:f>'9月'!$C$41:$D$41</c:f>
              <c:numCache>
                <c:formatCode>"¥"#,##0_);[Red]\("¥"#,##0\)</c:formatCode>
                <c:ptCount val="2"/>
                <c:pt idx="0">
                  <c:v>0</c:v>
                </c:pt>
              </c:numCache>
            </c:numRef>
          </c:val>
          <c:extLst>
            <c:ext xmlns:c16="http://schemas.microsoft.com/office/drawing/2014/chart" uri="{C3380CC4-5D6E-409C-BE32-E72D297353CC}">
              <c16:uniqueId val="{00000004-C9BE-43BE-9F70-07776302D76D}"/>
            </c:ext>
          </c:extLst>
        </c:ser>
        <c:ser>
          <c:idx val="5"/>
          <c:order val="5"/>
          <c:tx>
            <c:strRef>
              <c:f>'9月'!$B$42</c:f>
              <c:strCache>
                <c:ptCount val="1"/>
                <c:pt idx="0">
                  <c:v>特別費</c:v>
                </c:pt>
              </c:strCache>
            </c:strRef>
          </c:tx>
          <c:spPr>
            <a:solidFill>
              <a:schemeClr val="accent6"/>
            </a:solidFill>
            <a:ln>
              <a:noFill/>
            </a:ln>
            <a:effectLst/>
          </c:spPr>
          <c:invertIfNegative val="0"/>
          <c:dLbls>
            <c:delete val="1"/>
          </c:dLbls>
          <c:val>
            <c:numRef>
              <c:f>'9月'!$C$42:$D$42</c:f>
              <c:numCache>
                <c:formatCode>"¥"#,##0_);[Red]\("¥"#,##0\)</c:formatCode>
                <c:ptCount val="2"/>
                <c:pt idx="0">
                  <c:v>0</c:v>
                </c:pt>
              </c:numCache>
            </c:numRef>
          </c:val>
          <c:extLst>
            <c:ext xmlns:c16="http://schemas.microsoft.com/office/drawing/2014/chart" uri="{C3380CC4-5D6E-409C-BE32-E72D297353CC}">
              <c16:uniqueId val="{00000005-C9BE-43BE-9F70-07776302D76D}"/>
            </c:ext>
          </c:extLst>
        </c:ser>
        <c:ser>
          <c:idx val="6"/>
          <c:order val="6"/>
          <c:tx>
            <c:strRef>
              <c:f>'9月'!$B$43</c:f>
              <c:strCache>
                <c:ptCount val="1"/>
                <c:pt idx="0">
                  <c:v>変動費</c:v>
                </c:pt>
              </c:strCache>
            </c:strRef>
          </c:tx>
          <c:spPr>
            <a:solidFill>
              <a:srgbClr val="D6E0FE"/>
            </a:solidFill>
            <a:ln>
              <a:noFill/>
            </a:ln>
            <a:effectLst/>
          </c:spPr>
          <c:invertIfNegative val="0"/>
          <c:dLbls>
            <c:delete val="1"/>
          </c:dLbls>
          <c:val>
            <c:numRef>
              <c:f>'9月'!$C$43:$D$43</c:f>
              <c:numCache>
                <c:formatCode>General</c:formatCode>
                <c:ptCount val="2"/>
                <c:pt idx="0" formatCode="&quot;¥&quot;#,##0_);[Red]\(&quot;¥&quot;#,##0\)">
                  <c:v>0</c:v>
                </c:pt>
              </c:numCache>
            </c:numRef>
          </c:val>
          <c:extLst>
            <c:ext xmlns:c16="http://schemas.microsoft.com/office/drawing/2014/chart" uri="{C3380CC4-5D6E-409C-BE32-E72D297353CC}">
              <c16:uniqueId val="{00000006-C9BE-43BE-9F70-07776302D76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'9月'!$B$44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C9BE-43BE-9F70-07776302D76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C9BE-43BE-9F70-07776302D76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C9BE-43BE-9F70-07776302D76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C9BE-43BE-9F70-07776302D76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
          <c:order val="9"/>
          <c:tx>
            <c:strRef>
              <c:f>年間!$M$4</c:f>
              <c:strCache>
                <c:ptCount val="1"/>
                <c:pt idx="0">
                  <c:v>10月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6-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9C68-4CB1-A52F-40B4BAF79E1E}"/>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A-9C68-4CB1-A52F-40B4BAF79E1E}"/>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C-9C68-4CB1-A52F-40B4BAF79E1E}"/>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E-9C68-4CB1-A52F-40B4BAF79E1E}"/>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80-9C68-4CB1-A52F-40B4BAF79E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(年間!$M$26,年間!$M$37:$M$38,年間!$M$49:$M$50,年間!$M$62)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81-9C68-4CB1-A52F-40B4BAF79E1E}"/>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9C68-4CB1-A52F-40B4BAF79E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68-4CB1-A52F-40B4BAF79E1E}"/>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9C68-4CB1-A52F-40B4BAF79E1E}"/>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9C68-4CB1-A52F-40B4BAF79E1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C68-4CB1-A52F-40B4BAF79E1E}"/>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9C68-4CB1-A52F-40B4BAF79E1E}"/>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9C68-4CB1-A52F-40B4BAF79E1E}"/>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9C68-4CB1-A52F-40B4BAF79E1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9C68-4CB1-A52F-40B4BAF79E1E}"/>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9C68-4CB1-A52F-40B4BAF79E1E}"/>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9C68-4CB1-A52F-40B4BAF79E1E}"/>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9C68-4CB1-A52F-40B4BAF79E1E}"/>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9C68-4CB1-A52F-40B4BAF79E1E}"/>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9C68-4CB1-A52F-40B4BAF79E1E}"/>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9C68-4CB1-A52F-40B4BAF79E1E}"/>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9C68-4CB1-A52F-40B4BAF79E1E}"/>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9C68-4CB1-A52F-40B4BAF79E1E}"/>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9C68-4CB1-A52F-40B4BAF79E1E}"/>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9C68-4CB1-A52F-40B4BAF79E1E}"/>
                  </c:ext>
                </c:extLst>
              </c15:ser>
            </c15:filteredPieSeries>
          </c:ext>
        </c:extLst>
      </c:doughnutChart>
      <c:spPr>
        <a:noFill/>
        <a:ln>
          <a:noFill/>
        </a:ln>
        <a:effectLst/>
      </c:spPr>
    </c:plotArea>
    <c:legend>
      <c:legendPos val="b"/>
      <c:layout>
        <c:manualLayout>
          <c:xMode val="edge"/>
          <c:yMode val="edge"/>
          <c:x val="3.1093114841174985E-2"/>
          <c:y val="0.75546902770570912"/>
          <c:w val="0.92942277823032726"/>
          <c:h val="0.21339728949013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3"/>
          <c:order val="9"/>
          <c:tx>
            <c:strRef>
              <c:f>年間!$M$4</c:f>
              <c:strCache>
                <c:ptCount val="1"/>
                <c:pt idx="0">
                  <c:v>10月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A39-4363-AB9C-A155A6A6360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A39-4363-AB9C-A155A6A6360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7A39-4363-AB9C-A155A6A6360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年間!$M$39:$M$49</c15:sqref>
                  </c15:fullRef>
                </c:ext>
              </c:extLst>
              <c:f>年間!$M$39:$M$48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A39-4363-AB9C-A155A6A6360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7A39-4363-AB9C-A155A6A636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39-4363-AB9C-A155A6A6360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7A39-4363-AB9C-A155A6A636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39-4363-AB9C-A155A6A6360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7A39-4363-AB9C-A155A6A636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A39-4363-AB9C-A155A6A6360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7A39-4363-AB9C-A155A6A6360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7A39-4363-AB9C-A155A6A6360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A39-4363-AB9C-A155A6A6360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A39-4363-AB9C-A155A6A6360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A39-4363-AB9C-A155A6A6360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A39-4363-AB9C-A155A6A6360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A39-4363-AB9C-A155A6A6360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A39-4363-AB9C-A155A6A6360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A39-4363-AB9C-A155A6A6360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A39-4363-AB9C-A155A6A6360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A39-4363-AB9C-A155A6A6360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6"/>
          <c:order val="9"/>
          <c:tx>
            <c:strRef>
              <c:f>年間!$M$4</c:f>
              <c:strCache>
                <c:ptCount val="1"/>
                <c:pt idx="0">
                  <c:v>10月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4F9-48F5-959B-490C4AC022E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4F9-48F5-959B-490C4AC022E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84F9-48F5-959B-490C4AC022E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年間!$M$52:$M$62</c15:sqref>
                  </c15:fullRef>
                </c:ext>
              </c:extLst>
              <c:f>年間!$M$52:$M$61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4F9-48F5-959B-490C4AC022E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4F9-48F5-959B-490C4AC022EB}"/>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4F9-48F5-959B-490C4AC022EB}"/>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4F9-48F5-959B-490C4AC022EB}"/>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4F9-48F5-959B-490C4AC022EB}"/>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4F9-48F5-959B-490C4AC022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4F9-48F5-959B-490C4AC022EB}"/>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84F9-48F5-959B-490C4AC022EB}"/>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4F9-48F5-959B-490C4AC022EB}"/>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4F9-48F5-959B-490C4AC022EB}"/>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4F9-48F5-959B-490C4AC022EB}"/>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4F9-48F5-959B-490C4AC022EB}"/>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4F9-48F5-959B-490C4AC022EB}"/>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4F9-48F5-959B-490C4AC022EB}"/>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4F9-48F5-959B-490C4AC022EB}"/>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4F9-48F5-959B-490C4AC022EB}"/>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4F9-48F5-959B-490C4AC022E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4F9-48F5-959B-490C4AC022EB}"/>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'10月'!$F$24</c:f>
              <c:strCache>
                <c:ptCount val="1"/>
              </c:strCache>
            </c:strRef>
          </c:tx>
          <c:spPr>
            <a:solidFill>
              <a:schemeClr val="accent6">
                <a:lumMod val="40000"/>
                <a:lumOff val="60000"/>
              </a:schemeClr>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55-489B-AAAE-92127B0A34CF}"/>
            </c:ext>
          </c:extLst>
        </c:ser>
        <c:ser>
          <c:idx val="8"/>
          <c:order val="1"/>
          <c:tx>
            <c:strRef>
              <c:f>'10月'!$F$25</c:f>
              <c:strCache>
                <c:ptCount val="1"/>
              </c:strCache>
            </c:strRef>
          </c:tx>
          <c:spPr>
            <a:solidFill>
              <a:schemeClr val="bg2">
                <a:lumMod val="90000"/>
              </a:schemeClr>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55-489B-AAAE-92127B0A34CF}"/>
            </c:ext>
          </c:extLst>
        </c:ser>
        <c:ser>
          <c:idx val="7"/>
          <c:order val="2"/>
          <c:tx>
            <c:strRef>
              <c:f>'10月'!$F$26</c:f>
              <c:strCache>
                <c:ptCount val="1"/>
              </c:strCache>
            </c:strRef>
          </c:tx>
          <c:spPr>
            <a:solidFill>
              <a:srgbClr val="FEE39A"/>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55-489B-AAAE-92127B0A34CF}"/>
            </c:ext>
          </c:extLst>
        </c:ser>
        <c:ser>
          <c:idx val="6"/>
          <c:order val="3"/>
          <c:tx>
            <c:strRef>
              <c:f>'10月'!$F$27</c:f>
              <c:strCache>
                <c:ptCount val="1"/>
              </c:strCache>
            </c:strRef>
          </c:tx>
          <c:spPr>
            <a:solidFill>
              <a:schemeClr val="accent2">
                <a:lumMod val="60000"/>
                <a:lumOff val="40000"/>
              </a:schemeClr>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E55-489B-AAAE-92127B0A34CF}"/>
            </c:ext>
          </c:extLst>
        </c:ser>
        <c:ser>
          <c:idx val="4"/>
          <c:order val="4"/>
          <c:tx>
            <c:strRef>
              <c:f>'10月'!$F$28</c:f>
              <c:strCache>
                <c:ptCount val="1"/>
              </c:strCache>
            </c:strRef>
          </c:tx>
          <c:spPr>
            <a:solidFill>
              <a:schemeClr val="accent5"/>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E55-489B-AAAE-92127B0A34CF}"/>
            </c:ext>
          </c:extLst>
        </c:ser>
        <c:ser>
          <c:idx val="5"/>
          <c:order val="5"/>
          <c:tx>
            <c:strRef>
              <c:f>'10月'!$F$29</c:f>
              <c:strCache>
                <c:ptCount val="1"/>
              </c:strCache>
            </c:strRef>
          </c:tx>
          <c:spPr>
            <a:solidFill>
              <a:schemeClr val="accent6"/>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7E55-489B-AAAE-92127B0A34CF}"/>
            </c:ext>
          </c:extLst>
        </c:ser>
        <c:ser>
          <c:idx val="0"/>
          <c:order val="6"/>
          <c:tx>
            <c:strRef>
              <c:f>'10月'!$F$30</c:f>
              <c:strCache>
                <c:ptCount val="1"/>
              </c:strCache>
            </c:strRef>
          </c:tx>
          <c:spPr>
            <a:solidFill>
              <a:schemeClr val="accent1"/>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7E55-489B-AAAE-92127B0A34CF}"/>
            </c:ext>
          </c:extLst>
        </c:ser>
        <c:ser>
          <c:idx val="1"/>
          <c:order val="7"/>
          <c:tx>
            <c:strRef>
              <c:f>'10月'!$F$31</c:f>
              <c:strCache>
                <c:ptCount val="1"/>
              </c:strCache>
            </c:strRef>
          </c:tx>
          <c:spPr>
            <a:solidFill>
              <a:schemeClr val="accent2"/>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7E55-489B-AAAE-92127B0A34CF}"/>
            </c:ext>
          </c:extLst>
        </c:ser>
        <c:ser>
          <c:idx val="2"/>
          <c:order val="8"/>
          <c:tx>
            <c:strRef>
              <c:f>'10月'!$F$32</c:f>
              <c:strCache>
                <c:ptCount val="1"/>
              </c:strCache>
            </c:strRef>
          </c:tx>
          <c:spPr>
            <a:solidFill>
              <a:schemeClr val="accent3"/>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7E55-489B-AAAE-92127B0A34CF}"/>
            </c:ext>
          </c:extLst>
        </c:ser>
        <c:ser>
          <c:idx val="3"/>
          <c:order val="9"/>
          <c:tx>
            <c:strRef>
              <c:f>'10月'!$F$33</c:f>
              <c:strCache>
                <c:ptCount val="1"/>
              </c:strCache>
            </c:strRef>
          </c:tx>
          <c:spPr>
            <a:solidFill>
              <a:schemeClr val="accent4"/>
            </a:solidFill>
            <a:ln>
              <a:noFill/>
            </a:ln>
            <a:effectLst/>
          </c:spPr>
          <c:invertIfNegative val="0"/>
          <c:cat>
            <c:strRef>
              <c:f>'10月'!$G$23:$L$23</c:f>
              <c:strCache>
                <c:ptCount val="5"/>
                <c:pt idx="0">
                  <c:v>1-4日</c:v>
                </c:pt>
                <c:pt idx="1">
                  <c:v>5-11日</c:v>
                </c:pt>
                <c:pt idx="2">
                  <c:v>12-18日</c:v>
                </c:pt>
                <c:pt idx="3">
                  <c:v>19-25日</c:v>
                </c:pt>
                <c:pt idx="4">
                  <c:v>26-31日</c:v>
                </c:pt>
              </c:strCache>
            </c:strRef>
          </c:cat>
          <c:val>
            <c:numRef>
              <c:f>'10月'!$G$33:$L$33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7E55-489B-AAAE-92127B0A34CF}"/>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'10月'!$F$34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'10月'!$G$23:$L$23</c:f>
              <c:strCache>
                <c:ptCount val="5"/>
                <c:pt idx="0">
                  <c:v>1-4日</c:v>
                </c:pt>
                <c:pt idx="1">
                  <c:v>5-11日</c:v>
                </c:pt>
                <c:pt idx="2">
                  <c:v>12-18日</c:v>
                </c:pt>
                <c:pt idx="3">
                  <c:v>19-25日</c:v>
                </c:pt>
                <c:pt idx="4">
                  <c:v>26-31日</c:v>
                </c:pt>
              </c:strCache>
            </c:strRef>
          </c:cat>
          <c:val>
            <c:numRef>
              <c:f>'10月'!$G$34:$L$34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7E55-489B-AAAE-92127B0A34CF}"/>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'10月'!$B$37</c:f>
              <c:strCache>
                <c:ptCount val="1"/>
                <c:pt idx="0">
                  <c:v>収入</c:v>
                </c:pt>
              </c:strCache>
            </c:strRef>
          </c:tx>
          <c:spPr>
            <a:solidFill>
              <a:schemeClr val="accent5"/>
            </a:solidFill>
            <a:ln>
              <a:noFill/>
            </a:ln>
            <a:effectLst/>
          </c:spPr>
          <c:invertIfNegative val="0"/>
          <c:dLbls>
            <c:delete val="1"/>
          </c:dLbls>
          <c:val>
            <c:numRef>
              <c:f>'10月'!$C$37:$D$37</c:f>
              <c:numCache>
                <c:formatCode>"¥"#,##0_);[Red]\("¥"#,##0\)</c:formatCode>
                <c:ptCount val="2"/>
                <c:pt idx="1">
                  <c:v>0</c:v>
                </c:pt>
              </c:numCache>
            </c:numRef>
          </c:val>
          <c:extLst>
            <c:ext xmlns:c16="http://schemas.microsoft.com/office/drawing/2014/chart" uri="{C3380CC4-5D6E-409C-BE32-E72D297353CC}">
              <c16:uniqueId val="{00000000-B12B-497E-9D90-C08296A94E8B}"/>
            </c:ext>
          </c:extLst>
        </c:ser>
        <c:ser>
          <c:idx val="1"/>
          <c:order val="1"/>
          <c:tx>
            <c:strRef>
              <c:f>'10月'!$B$38</c:f>
              <c:strCache>
                <c:ptCount val="1"/>
                <c:pt idx="0">
                  <c:v>税金</c:v>
                </c:pt>
              </c:strCache>
            </c:strRef>
          </c:tx>
          <c:spPr>
            <a:solidFill>
              <a:schemeClr val="bg2">
                <a:lumMod val="75000"/>
              </a:schemeClr>
            </a:solidFill>
            <a:ln>
              <a:noFill/>
            </a:ln>
            <a:effectLst/>
          </c:spPr>
          <c:invertIfNegative val="0"/>
          <c:dLbls>
            <c:delete val="1"/>
          </c:dLbls>
          <c:val>
            <c:numRef>
              <c:f>'10月'!$C$38:$D$38</c:f>
              <c:numCache>
                <c:formatCode>"¥"#,##0_);[Red]\("¥"#,##0\)</c:formatCode>
                <c:ptCount val="2"/>
                <c:pt idx="0">
                  <c:v>0</c:v>
                </c:pt>
              </c:numCache>
            </c:numRef>
          </c:val>
          <c:extLst>
            <c:ext xmlns:c16="http://schemas.microsoft.com/office/drawing/2014/chart" uri="{C3380CC4-5D6E-409C-BE32-E72D297353CC}">
              <c16:uniqueId val="{00000001-B12B-497E-9D90-C08296A94E8B}"/>
            </c:ext>
          </c:extLst>
        </c:ser>
        <c:ser>
          <c:idx val="2"/>
          <c:order val="2"/>
          <c:tx>
            <c:strRef>
              <c:f>'10月'!$B$39</c:f>
              <c:strCache>
                <c:ptCount val="1"/>
                <c:pt idx="0">
                  <c:v>貯蓄</c:v>
                </c:pt>
              </c:strCache>
            </c:strRef>
          </c:tx>
          <c:spPr>
            <a:solidFill>
              <a:schemeClr val="accent2"/>
            </a:solidFill>
            <a:ln>
              <a:noFill/>
            </a:ln>
            <a:effectLst/>
          </c:spPr>
          <c:invertIfNegative val="0"/>
          <c:dLbls>
            <c:delete val="1"/>
          </c:dLbls>
          <c:val>
            <c:numRef>
              <c:f>'10月'!$C$39:$D$39</c:f>
              <c:numCache>
                <c:formatCode>"¥"#,##0_);[Red]\("¥"#,##0\)</c:formatCode>
                <c:ptCount val="2"/>
                <c:pt idx="0">
                  <c:v>0</c:v>
                </c:pt>
              </c:numCache>
            </c:numRef>
          </c:val>
          <c:extLst>
            <c:ext xmlns:c16="http://schemas.microsoft.com/office/drawing/2014/chart" uri="{C3380CC4-5D6E-409C-BE32-E72D297353CC}">
              <c16:uniqueId val="{00000002-B12B-497E-9D90-C08296A94E8B}"/>
            </c:ext>
          </c:extLst>
        </c:ser>
        <c:ser>
          <c:idx val="3"/>
          <c:order val="3"/>
          <c:tx>
            <c:strRef>
              <c:f>'10月'!$B$40</c:f>
              <c:strCache>
                <c:ptCount val="1"/>
                <c:pt idx="0">
                  <c:v>自己投資</c:v>
                </c:pt>
              </c:strCache>
            </c:strRef>
          </c:tx>
          <c:spPr>
            <a:solidFill>
              <a:schemeClr val="accent4"/>
            </a:solidFill>
            <a:ln>
              <a:noFill/>
            </a:ln>
            <a:effectLst/>
          </c:spPr>
          <c:invertIfNegative val="0"/>
          <c:dLbls>
            <c:delete val="1"/>
          </c:dLbls>
          <c:val>
            <c:numRef>
              <c:f>'10月'!$C$40:$D$40</c:f>
              <c:numCache>
                <c:formatCode>"¥"#,##0_);[Red]\("¥"#,##0\)</c:formatCode>
                <c:ptCount val="2"/>
                <c:pt idx="0">
                  <c:v>0</c:v>
                </c:pt>
              </c:numCache>
            </c:numRef>
          </c:val>
          <c:extLst>
            <c:ext xmlns:c16="http://schemas.microsoft.com/office/drawing/2014/chart" uri="{C3380CC4-5D6E-409C-BE32-E72D297353CC}">
              <c16:uniqueId val="{00000003-B12B-497E-9D90-C08296A94E8B}"/>
            </c:ext>
          </c:extLst>
        </c:ser>
        <c:ser>
          <c:idx val="4"/>
          <c:order val="4"/>
          <c:tx>
            <c:strRef>
              <c:f>'10月'!$B$41</c:f>
              <c:strCache>
                <c:ptCount val="1"/>
                <c:pt idx="0">
                  <c:v>固定費</c:v>
                </c:pt>
              </c:strCache>
            </c:strRef>
          </c:tx>
          <c:spPr>
            <a:solidFill>
              <a:schemeClr val="accent5">
                <a:lumMod val="60000"/>
                <a:lumOff val="40000"/>
              </a:schemeClr>
            </a:solidFill>
            <a:ln>
              <a:noFill/>
            </a:ln>
            <a:effectLst/>
          </c:spPr>
          <c:invertIfNegative val="0"/>
          <c:dLbls>
            <c:delete val="1"/>
          </c:dLbls>
          <c:val>
            <c:numRef>
              <c:f>'10月'!$C$41:$D$41</c:f>
              <c:numCache>
                <c:formatCode>"¥"#,##0_);[Red]\("¥"#,##0\)</c:formatCode>
                <c:ptCount val="2"/>
                <c:pt idx="0">
                  <c:v>0</c:v>
                </c:pt>
              </c:numCache>
            </c:numRef>
          </c:val>
          <c:extLst>
            <c:ext xmlns:c16="http://schemas.microsoft.com/office/drawing/2014/chart" uri="{C3380CC4-5D6E-409C-BE32-E72D297353CC}">
              <c16:uniqueId val="{00000004-B12B-497E-9D90-C08296A94E8B}"/>
            </c:ext>
          </c:extLst>
        </c:ser>
        <c:ser>
          <c:idx val="5"/>
          <c:order val="5"/>
          <c:tx>
            <c:strRef>
              <c:f>'10月'!$B$42</c:f>
              <c:strCache>
                <c:ptCount val="1"/>
                <c:pt idx="0">
                  <c:v>特別費</c:v>
                </c:pt>
              </c:strCache>
            </c:strRef>
          </c:tx>
          <c:spPr>
            <a:solidFill>
              <a:schemeClr val="accent6"/>
            </a:solidFill>
            <a:ln>
              <a:noFill/>
            </a:ln>
            <a:effectLst/>
          </c:spPr>
          <c:invertIfNegative val="0"/>
          <c:dLbls>
            <c:delete val="1"/>
          </c:dLbls>
          <c:val>
            <c:numRef>
              <c:f>'10月'!$C$42:$D$42</c:f>
              <c:numCache>
                <c:formatCode>"¥"#,##0_);[Red]\("¥"#,##0\)</c:formatCode>
                <c:ptCount val="2"/>
                <c:pt idx="0">
                  <c:v>0</c:v>
                </c:pt>
              </c:numCache>
            </c:numRef>
          </c:val>
          <c:extLst>
            <c:ext xmlns:c16="http://schemas.microsoft.com/office/drawing/2014/chart" uri="{C3380CC4-5D6E-409C-BE32-E72D297353CC}">
              <c16:uniqueId val="{00000005-B12B-497E-9D90-C08296A94E8B}"/>
            </c:ext>
          </c:extLst>
        </c:ser>
        <c:ser>
          <c:idx val="6"/>
          <c:order val="6"/>
          <c:tx>
            <c:strRef>
              <c:f>'10月'!$B$43</c:f>
              <c:strCache>
                <c:ptCount val="1"/>
                <c:pt idx="0">
                  <c:v>変動費</c:v>
                </c:pt>
              </c:strCache>
            </c:strRef>
          </c:tx>
          <c:spPr>
            <a:solidFill>
              <a:srgbClr val="D6E0FE"/>
            </a:solidFill>
            <a:ln>
              <a:noFill/>
            </a:ln>
            <a:effectLst/>
          </c:spPr>
          <c:invertIfNegative val="0"/>
          <c:dLbls>
            <c:delete val="1"/>
          </c:dLbls>
          <c:val>
            <c:numRef>
              <c:f>'10月'!$C$43:$D$43</c:f>
              <c:numCache>
                <c:formatCode>General</c:formatCode>
                <c:ptCount val="2"/>
                <c:pt idx="0" formatCode="&quot;¥&quot;#,##0_);[Red]\(&quot;¥&quot;#,##0\)">
                  <c:v>0</c:v>
                </c:pt>
              </c:numCache>
            </c:numRef>
          </c:val>
          <c:extLst>
            <c:ext xmlns:c16="http://schemas.microsoft.com/office/drawing/2014/chart" uri="{C3380CC4-5D6E-409C-BE32-E72D297353CC}">
              <c16:uniqueId val="{00000006-B12B-497E-9D90-C08296A94E8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'10月'!$B$44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B12B-497E-9D90-C08296A94E8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B12B-497E-9D90-C08296A94E8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B12B-497E-9D90-C08296A94E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'10月'!$C$44:$D$44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B12B-497E-9D90-C08296A94E8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
          <c:order val="10"/>
          <c:tx>
            <c:strRef>
              <c:f>年間!$N$4</c:f>
              <c:strCache>
                <c:ptCount val="1"/>
                <c:pt idx="0">
                  <c:v>11月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C0BE-413A-9775-E855EE97E071}"/>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7-C0BE-413A-9775-E855EE97E071}"/>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0BE-413A-9775-E855EE97E071}"/>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B-C0BE-413A-9775-E855EE97E071}"/>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8D-C0BE-413A-9775-E855EE97E0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(年間!$N$26,年間!$N$37:$N$38,年間!$N$49:$N$50,年間!$N$62)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8E-C0BE-413A-9775-E855EE97E07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C0BE-413A-9775-E855EE97E0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BE-413A-9775-E855EE97E071}"/>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C0BE-413A-9775-E855EE97E071}"/>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C0BE-413A-9775-E855EE97E071}"/>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C0BE-413A-9775-E855EE97E071}"/>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C0BE-413A-9775-E855EE97E071}"/>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C0BE-413A-9775-E855EE97E071}"/>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C0BE-413A-9775-E855EE97E07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0BE-413A-9775-E855EE97E071}"/>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C0BE-413A-9775-E855EE97E071}"/>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C0BE-413A-9775-E855EE97E071}"/>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C0BE-413A-9775-E855EE97E071}"/>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C0BE-413A-9775-E855EE97E071}"/>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C0BE-413A-9775-E855EE97E071}"/>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C0BE-413A-9775-E855EE97E071}"/>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C0BE-413A-9775-E855EE97E071}"/>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C0BE-413A-9775-E855EE97E071}"/>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C0BE-413A-9775-E855EE97E071}"/>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C0BE-413A-9775-E855EE97E071}"/>
                  </c:ext>
                </c:extLst>
              </c15:ser>
            </c15:filteredPieSeries>
          </c:ext>
        </c:extLst>
      </c:doughnutChart>
      <c:spPr>
        <a:noFill/>
        <a:ln>
          <a:noFill/>
        </a:ln>
        <a:effectLst/>
      </c:spPr>
    </c:plotArea>
    <c:legend>
      <c:legendPos val="b"/>
      <c:layout>
        <c:manualLayout>
          <c:xMode val="edge"/>
          <c:yMode val="edge"/>
          <c:x val="3.1093114841174985E-2"/>
          <c:y val="0.76065797483973496"/>
          <c:w val="0.91264211536771789"/>
          <c:h val="0.208208342356108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846270941632586"/>
          <c:y val="0.1523407401594995"/>
          <c:w val="0.75702849462045829"/>
          <c:h val="0.5105540727762522"/>
        </c:manualLayout>
      </c:layout>
      <c:doughnutChart>
        <c:varyColors val="1"/>
        <c:ser>
          <c:idx val="44"/>
          <c:order val="10"/>
          <c:tx>
            <c:strRef>
              <c:f>年間!$N$4</c:f>
              <c:strCache>
                <c:ptCount val="1"/>
                <c:pt idx="0">
                  <c:v>11月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D3-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05B-40F8-AE67-94100E84929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05B-40F8-AE67-94100E84929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D-B05B-40F8-AE67-94100E84929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年間!$N$39:$N$49</c15:sqref>
                  </c15:fullRef>
                </c:ext>
              </c:extLst>
              <c:f>年間!$N$39:$N$48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05B-40F8-AE67-94100E84929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05B-40F8-AE67-94100E8492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5B-40F8-AE67-94100E84929B}"/>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05B-40F8-AE67-94100E8492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5B-40F8-AE67-94100E84929B}"/>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05B-40F8-AE67-94100E8492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5B-40F8-AE67-94100E84929B}"/>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B05B-40F8-AE67-94100E84929B}"/>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B05B-40F8-AE67-94100E84929B}"/>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05B-40F8-AE67-94100E84929B}"/>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05B-40F8-AE67-94100E84929B}"/>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05B-40F8-AE67-94100E84929B}"/>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05B-40F8-AE67-94100E84929B}"/>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05B-40F8-AE67-94100E84929B}"/>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05B-40F8-AE67-94100E84929B}"/>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05B-40F8-AE67-94100E84929B}"/>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05B-40F8-AE67-94100E84929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05B-40F8-AE67-94100E84929B}"/>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7"/>
          <c:order val="10"/>
          <c:tx>
            <c:strRef>
              <c:f>年間!$N$4</c:f>
              <c:strCache>
                <c:ptCount val="1"/>
                <c:pt idx="0">
                  <c:v>11月</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3-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064-4AFE-B0B3-A091162B8B46}"/>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D-4064-4AFE-B0B3-A091162B8B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064-4AFE-B0B3-A091162B8B46}"/>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B-864C-4FAC-BC01-AB07A274C9BB}"/>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ED-864C-4FAC-BC01-AB07A274C9BB}"/>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EF-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年間!$N$52:$N$62</c15:sqref>
                  </c15:fullRef>
                </c:ext>
              </c:extLst>
              <c:f>年間!$N$52:$N$61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064-4AFE-B0B3-A091162B8B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064-4AFE-B0B3-A091162B8B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064-4AFE-B0B3-A091162B8B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064-4AFE-B0B3-A091162B8B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064-4AFE-B0B3-A091162B8B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064-4AFE-B0B3-A091162B8B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64-4AFE-B0B3-A091162B8B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064-4AFE-B0B3-A091162B8B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64C-4FAC-BC01-AB07A274C9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64C-4FAC-BC01-AB07A274C9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4064-4AFE-B0B3-A091162B8B46}"/>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064-4AFE-B0B3-A091162B8B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064-4AFE-B0B3-A091162B8B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064-4AFE-B0B3-A091162B8B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064-4AFE-B0B3-A091162B8B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064-4AFE-B0B3-A091162B8B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064-4AFE-B0B3-A091162B8B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064-4AFE-B0B3-A091162B8B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064-4AFE-B0B3-A091162B8B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064-4AFE-B0B3-A091162B8B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064-4AFE-B0B3-A091162B8B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4064-4AFE-B0B3-A091162B8B46}"/>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064-4AFE-B0B3-A091162B8B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'11月'!$F$24</c:f>
              <c:strCache>
                <c:ptCount val="1"/>
              </c:strCache>
            </c:strRef>
          </c:tx>
          <c:spPr>
            <a:solidFill>
              <a:schemeClr val="accent6">
                <a:lumMod val="40000"/>
                <a:lumOff val="60000"/>
              </a:schemeClr>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14D-46C6-8B75-EE31F0CA7AB2}"/>
            </c:ext>
          </c:extLst>
        </c:ser>
        <c:ser>
          <c:idx val="8"/>
          <c:order val="1"/>
          <c:tx>
            <c:strRef>
              <c:f>'11月'!$F$25</c:f>
              <c:strCache>
                <c:ptCount val="1"/>
              </c:strCache>
            </c:strRef>
          </c:tx>
          <c:spPr>
            <a:solidFill>
              <a:schemeClr val="bg2">
                <a:lumMod val="90000"/>
              </a:schemeClr>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14D-46C6-8B75-EE31F0CA7AB2}"/>
            </c:ext>
          </c:extLst>
        </c:ser>
        <c:ser>
          <c:idx val="7"/>
          <c:order val="2"/>
          <c:tx>
            <c:strRef>
              <c:f>'11月'!$F$26</c:f>
              <c:strCache>
                <c:ptCount val="1"/>
              </c:strCache>
            </c:strRef>
          </c:tx>
          <c:spPr>
            <a:solidFill>
              <a:srgbClr val="FEE39A"/>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14D-46C6-8B75-EE31F0CA7AB2}"/>
            </c:ext>
          </c:extLst>
        </c:ser>
        <c:ser>
          <c:idx val="6"/>
          <c:order val="3"/>
          <c:tx>
            <c:strRef>
              <c:f>'11月'!$F$27</c:f>
              <c:strCache>
                <c:ptCount val="1"/>
              </c:strCache>
            </c:strRef>
          </c:tx>
          <c:spPr>
            <a:solidFill>
              <a:schemeClr val="accent2">
                <a:lumMod val="60000"/>
                <a:lumOff val="40000"/>
              </a:schemeClr>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14D-46C6-8B75-EE31F0CA7AB2}"/>
            </c:ext>
          </c:extLst>
        </c:ser>
        <c:ser>
          <c:idx val="4"/>
          <c:order val="4"/>
          <c:tx>
            <c:strRef>
              <c:f>'11月'!$F$28</c:f>
              <c:strCache>
                <c:ptCount val="1"/>
              </c:strCache>
            </c:strRef>
          </c:tx>
          <c:spPr>
            <a:solidFill>
              <a:schemeClr val="accent5"/>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14D-46C6-8B75-EE31F0CA7AB2}"/>
            </c:ext>
          </c:extLst>
        </c:ser>
        <c:ser>
          <c:idx val="5"/>
          <c:order val="5"/>
          <c:tx>
            <c:strRef>
              <c:f>'11月'!$F$29</c:f>
              <c:strCache>
                <c:ptCount val="1"/>
              </c:strCache>
            </c:strRef>
          </c:tx>
          <c:spPr>
            <a:solidFill>
              <a:schemeClr val="accent6"/>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E14D-46C6-8B75-EE31F0CA7AB2}"/>
            </c:ext>
          </c:extLst>
        </c:ser>
        <c:ser>
          <c:idx val="0"/>
          <c:order val="6"/>
          <c:tx>
            <c:strRef>
              <c:f>'11月'!$F$30</c:f>
              <c:strCache>
                <c:ptCount val="1"/>
              </c:strCache>
            </c:strRef>
          </c:tx>
          <c:spPr>
            <a:solidFill>
              <a:schemeClr val="accent1"/>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E14D-46C6-8B75-EE31F0CA7AB2}"/>
            </c:ext>
          </c:extLst>
        </c:ser>
        <c:ser>
          <c:idx val="1"/>
          <c:order val="7"/>
          <c:tx>
            <c:strRef>
              <c:f>'11月'!$F$31</c:f>
              <c:strCache>
                <c:ptCount val="1"/>
              </c:strCache>
            </c:strRef>
          </c:tx>
          <c:spPr>
            <a:solidFill>
              <a:schemeClr val="accent2"/>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E14D-46C6-8B75-EE31F0CA7AB2}"/>
            </c:ext>
          </c:extLst>
        </c:ser>
        <c:ser>
          <c:idx val="2"/>
          <c:order val="8"/>
          <c:tx>
            <c:strRef>
              <c:f>'11月'!$F$32</c:f>
              <c:strCache>
                <c:ptCount val="1"/>
              </c:strCache>
            </c:strRef>
          </c:tx>
          <c:spPr>
            <a:solidFill>
              <a:schemeClr val="accent3"/>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E14D-46C6-8B75-EE31F0CA7AB2}"/>
            </c:ext>
          </c:extLst>
        </c:ser>
        <c:ser>
          <c:idx val="3"/>
          <c:order val="9"/>
          <c:tx>
            <c:strRef>
              <c:f>'11月'!$F$33</c:f>
              <c:strCache>
                <c:ptCount val="1"/>
              </c:strCache>
            </c:strRef>
          </c:tx>
          <c:spPr>
            <a:solidFill>
              <a:schemeClr val="accent4"/>
            </a:solidFill>
            <a:ln>
              <a:noFill/>
            </a:ln>
            <a:effectLst/>
          </c:spPr>
          <c:invertIfNegative val="0"/>
          <c:cat>
            <c:strRef>
              <c:f>'11月'!$G$23:$L$23</c:f>
              <c:strCache>
                <c:ptCount val="6"/>
                <c:pt idx="0">
                  <c:v>1-1日</c:v>
                </c:pt>
                <c:pt idx="1">
                  <c:v>2-8日</c:v>
                </c:pt>
                <c:pt idx="2">
                  <c:v>9-15日</c:v>
                </c:pt>
                <c:pt idx="3">
                  <c:v>16-22日</c:v>
                </c:pt>
                <c:pt idx="4">
                  <c:v>23-29日</c:v>
                </c:pt>
                <c:pt idx="5">
                  <c:v>30-30日</c:v>
                </c:pt>
              </c:strCache>
            </c:strRef>
          </c:cat>
          <c:val>
            <c:numRef>
              <c:f>'11月'!$G$33:$L$33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E14D-46C6-8B75-EE31F0CA7AB2}"/>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'11月'!$F$34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'11月'!$G$23:$L$23</c:f>
              <c:strCache>
                <c:ptCount val="6"/>
                <c:pt idx="0">
                  <c:v>1-1日</c:v>
                </c:pt>
                <c:pt idx="1">
                  <c:v>2-8日</c:v>
                </c:pt>
                <c:pt idx="2">
                  <c:v>9-15日</c:v>
                </c:pt>
                <c:pt idx="3">
                  <c:v>16-22日</c:v>
                </c:pt>
                <c:pt idx="4">
                  <c:v>23-29日</c:v>
                </c:pt>
                <c:pt idx="5">
                  <c:v>30-30日</c:v>
                </c:pt>
              </c:strCache>
            </c:strRef>
          </c:cat>
          <c:val>
            <c:numRef>
              <c:f>'11月'!$G$34:$L$34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E14D-46C6-8B75-EE31F0CA7AB2}"/>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'11月'!$B$37</c:f>
              <c:strCache>
                <c:ptCount val="1"/>
                <c:pt idx="0">
                  <c:v>収入</c:v>
                </c:pt>
              </c:strCache>
            </c:strRef>
          </c:tx>
          <c:spPr>
            <a:solidFill>
              <a:schemeClr val="accent5"/>
            </a:solidFill>
            <a:ln>
              <a:noFill/>
            </a:ln>
            <a:effectLst/>
          </c:spPr>
          <c:invertIfNegative val="0"/>
          <c:dLbls>
            <c:delete val="1"/>
          </c:dLbls>
          <c:val>
            <c:numRef>
              <c:f>'11月'!$C$37:$D$37</c:f>
              <c:numCache>
                <c:formatCode>"¥"#,##0_);[Red]\("¥"#,##0\)</c:formatCode>
                <c:ptCount val="2"/>
                <c:pt idx="1">
                  <c:v>0</c:v>
                </c:pt>
              </c:numCache>
            </c:numRef>
          </c:val>
          <c:extLst>
            <c:ext xmlns:c16="http://schemas.microsoft.com/office/drawing/2014/chart" uri="{C3380CC4-5D6E-409C-BE32-E72D297353CC}">
              <c16:uniqueId val="{00000000-5FE2-417A-939C-BA4D1DB389E2}"/>
            </c:ext>
          </c:extLst>
        </c:ser>
        <c:ser>
          <c:idx val="1"/>
          <c:order val="1"/>
          <c:tx>
            <c:strRef>
              <c:f>'11月'!$B$38</c:f>
              <c:strCache>
                <c:ptCount val="1"/>
                <c:pt idx="0">
                  <c:v>税金</c:v>
                </c:pt>
              </c:strCache>
            </c:strRef>
          </c:tx>
          <c:spPr>
            <a:solidFill>
              <a:schemeClr val="bg2">
                <a:lumMod val="75000"/>
              </a:schemeClr>
            </a:solidFill>
            <a:ln>
              <a:noFill/>
            </a:ln>
            <a:effectLst/>
          </c:spPr>
          <c:invertIfNegative val="0"/>
          <c:dLbls>
            <c:delete val="1"/>
          </c:dLbls>
          <c:val>
            <c:numRef>
              <c:f>'11月'!$C$38:$D$38</c:f>
              <c:numCache>
                <c:formatCode>"¥"#,##0_);[Red]\("¥"#,##0\)</c:formatCode>
                <c:ptCount val="2"/>
                <c:pt idx="0">
                  <c:v>0</c:v>
                </c:pt>
              </c:numCache>
            </c:numRef>
          </c:val>
          <c:extLst>
            <c:ext xmlns:c16="http://schemas.microsoft.com/office/drawing/2014/chart" uri="{C3380CC4-5D6E-409C-BE32-E72D297353CC}">
              <c16:uniqueId val="{00000001-5FE2-417A-939C-BA4D1DB389E2}"/>
            </c:ext>
          </c:extLst>
        </c:ser>
        <c:ser>
          <c:idx val="2"/>
          <c:order val="2"/>
          <c:tx>
            <c:strRef>
              <c:f>'11月'!$B$39</c:f>
              <c:strCache>
                <c:ptCount val="1"/>
                <c:pt idx="0">
                  <c:v>貯蓄</c:v>
                </c:pt>
              </c:strCache>
            </c:strRef>
          </c:tx>
          <c:spPr>
            <a:solidFill>
              <a:schemeClr val="accent2"/>
            </a:solidFill>
            <a:ln>
              <a:noFill/>
            </a:ln>
            <a:effectLst/>
          </c:spPr>
          <c:invertIfNegative val="0"/>
          <c:dLbls>
            <c:delete val="1"/>
          </c:dLbls>
          <c:val>
            <c:numRef>
              <c:f>'11月'!$C$39:$D$39</c:f>
              <c:numCache>
                <c:formatCode>"¥"#,##0_);[Red]\("¥"#,##0\)</c:formatCode>
                <c:ptCount val="2"/>
                <c:pt idx="0">
                  <c:v>0</c:v>
                </c:pt>
              </c:numCache>
            </c:numRef>
          </c:val>
          <c:extLst>
            <c:ext xmlns:c16="http://schemas.microsoft.com/office/drawing/2014/chart" uri="{C3380CC4-5D6E-409C-BE32-E72D297353CC}">
              <c16:uniqueId val="{00000002-5FE2-417A-939C-BA4D1DB389E2}"/>
            </c:ext>
          </c:extLst>
        </c:ser>
        <c:ser>
          <c:idx val="3"/>
          <c:order val="3"/>
          <c:tx>
            <c:strRef>
              <c:f>'11月'!$B$40</c:f>
              <c:strCache>
                <c:ptCount val="1"/>
                <c:pt idx="0">
                  <c:v>自己投資</c:v>
                </c:pt>
              </c:strCache>
            </c:strRef>
          </c:tx>
          <c:spPr>
            <a:solidFill>
              <a:schemeClr val="accent4"/>
            </a:solidFill>
            <a:ln>
              <a:noFill/>
            </a:ln>
            <a:effectLst/>
          </c:spPr>
          <c:invertIfNegative val="0"/>
          <c:dLbls>
            <c:delete val="1"/>
          </c:dLbls>
          <c:val>
            <c:numRef>
              <c:f>'11月'!$C$40:$D$40</c:f>
              <c:numCache>
                <c:formatCode>"¥"#,##0_);[Red]\("¥"#,##0\)</c:formatCode>
                <c:ptCount val="2"/>
                <c:pt idx="0">
                  <c:v>0</c:v>
                </c:pt>
              </c:numCache>
            </c:numRef>
          </c:val>
          <c:extLst>
            <c:ext xmlns:c16="http://schemas.microsoft.com/office/drawing/2014/chart" uri="{C3380CC4-5D6E-409C-BE32-E72D297353CC}">
              <c16:uniqueId val="{00000003-5FE2-417A-939C-BA4D1DB389E2}"/>
            </c:ext>
          </c:extLst>
        </c:ser>
        <c:ser>
          <c:idx val="4"/>
          <c:order val="4"/>
          <c:tx>
            <c:strRef>
              <c:f>'11月'!$B$41</c:f>
              <c:strCache>
                <c:ptCount val="1"/>
                <c:pt idx="0">
                  <c:v>固定費</c:v>
                </c:pt>
              </c:strCache>
            </c:strRef>
          </c:tx>
          <c:spPr>
            <a:solidFill>
              <a:schemeClr val="accent5">
                <a:lumMod val="60000"/>
                <a:lumOff val="40000"/>
              </a:schemeClr>
            </a:solidFill>
            <a:ln>
              <a:noFill/>
            </a:ln>
            <a:effectLst/>
          </c:spPr>
          <c:invertIfNegative val="0"/>
          <c:dLbls>
            <c:delete val="1"/>
          </c:dLbls>
          <c:val>
            <c:numRef>
              <c:f>'11月'!$C$41:$D$41</c:f>
              <c:numCache>
                <c:formatCode>"¥"#,##0_);[Red]\("¥"#,##0\)</c:formatCode>
                <c:ptCount val="2"/>
                <c:pt idx="0">
                  <c:v>0</c:v>
                </c:pt>
              </c:numCache>
            </c:numRef>
          </c:val>
          <c:extLst>
            <c:ext xmlns:c16="http://schemas.microsoft.com/office/drawing/2014/chart" uri="{C3380CC4-5D6E-409C-BE32-E72D297353CC}">
              <c16:uniqueId val="{00000004-5FE2-417A-939C-BA4D1DB389E2}"/>
            </c:ext>
          </c:extLst>
        </c:ser>
        <c:ser>
          <c:idx val="5"/>
          <c:order val="5"/>
          <c:tx>
            <c:strRef>
              <c:f>'11月'!$B$42</c:f>
              <c:strCache>
                <c:ptCount val="1"/>
                <c:pt idx="0">
                  <c:v>特別費</c:v>
                </c:pt>
              </c:strCache>
            </c:strRef>
          </c:tx>
          <c:spPr>
            <a:solidFill>
              <a:schemeClr val="accent6"/>
            </a:solidFill>
            <a:ln>
              <a:noFill/>
            </a:ln>
            <a:effectLst/>
          </c:spPr>
          <c:invertIfNegative val="0"/>
          <c:dLbls>
            <c:delete val="1"/>
          </c:dLbls>
          <c:val>
            <c:numRef>
              <c:f>'11月'!$C$42:$D$42</c:f>
              <c:numCache>
                <c:formatCode>"¥"#,##0_);[Red]\("¥"#,##0\)</c:formatCode>
                <c:ptCount val="2"/>
                <c:pt idx="0">
                  <c:v>0</c:v>
                </c:pt>
              </c:numCache>
            </c:numRef>
          </c:val>
          <c:extLst>
            <c:ext xmlns:c16="http://schemas.microsoft.com/office/drawing/2014/chart" uri="{C3380CC4-5D6E-409C-BE32-E72D297353CC}">
              <c16:uniqueId val="{00000005-5FE2-417A-939C-BA4D1DB389E2}"/>
            </c:ext>
          </c:extLst>
        </c:ser>
        <c:ser>
          <c:idx val="6"/>
          <c:order val="6"/>
          <c:tx>
            <c:strRef>
              <c:f>'11月'!$B$43</c:f>
              <c:strCache>
                <c:ptCount val="1"/>
                <c:pt idx="0">
                  <c:v>変動費</c:v>
                </c:pt>
              </c:strCache>
            </c:strRef>
          </c:tx>
          <c:spPr>
            <a:solidFill>
              <a:srgbClr val="D6E0FE"/>
            </a:solidFill>
            <a:ln>
              <a:noFill/>
            </a:ln>
            <a:effectLst/>
          </c:spPr>
          <c:invertIfNegative val="0"/>
          <c:dLbls>
            <c:delete val="1"/>
          </c:dLbls>
          <c:val>
            <c:numRef>
              <c:f>'11月'!$C$43:$D$43</c:f>
              <c:numCache>
                <c:formatCode>General</c:formatCode>
                <c:ptCount val="2"/>
                <c:pt idx="0" formatCode="&quot;¥&quot;#,##0_);[Red]\(&quot;¥&quot;#,##0\)">
                  <c:v>0</c:v>
                </c:pt>
              </c:numCache>
            </c:numRef>
          </c:val>
          <c:extLst>
            <c:ext xmlns:c16="http://schemas.microsoft.com/office/drawing/2014/chart" uri="{C3380CC4-5D6E-409C-BE32-E72D297353CC}">
              <c16:uniqueId val="{00000006-5FE2-417A-939C-BA4D1DB389E2}"/>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'11月'!$B$44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FE2-417A-939C-BA4D1DB389E2}"/>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FE2-417A-939C-BA4D1DB389E2}"/>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FE2-417A-939C-BA4D1DB389E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5FE2-417A-939C-BA4D1DB389E2}"/>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5"/>
          <c:order val="11"/>
          <c:tx>
            <c:strRef>
              <c:f>年間!$O$4</c:f>
              <c:strCache>
                <c:ptCount val="1"/>
                <c:pt idx="0">
                  <c:v>12月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0-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2CA3-4E90-BB5C-4A5250044000}"/>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4-2CA3-4E90-BB5C-4A5250044000}"/>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96-2CA3-4E90-BB5C-4A5250044000}"/>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8-2CA3-4E90-BB5C-4A5250044000}"/>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9A-2CA3-4E90-BB5C-4A52500440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(年間!$O$26,年間!$O$37:$O$38,年間!$O$49:$O$50,年間!$O$62)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9B-2CA3-4E90-BB5C-4A5250044000}"/>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2CA3-4E90-BB5C-4A52500440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A3-4E90-BB5C-4A5250044000}"/>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2CA3-4E90-BB5C-4A525004400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2CA3-4E90-BB5C-4A5250044000}"/>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2CA3-4E90-BB5C-4A5250044000}"/>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2CA3-4E90-BB5C-4A5250044000}"/>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2CA3-4E90-BB5C-4A5250044000}"/>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2CA3-4E90-BB5C-4A525004400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2CA3-4E90-BB5C-4A5250044000}"/>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2CA3-4E90-BB5C-4A5250044000}"/>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2CA3-4E90-BB5C-4A525004400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2CA3-4E90-BB5C-4A5250044000}"/>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2CA3-4E90-BB5C-4A5250044000}"/>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2CA3-4E90-BB5C-4A5250044000}"/>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2CA3-4E90-BB5C-4A5250044000}"/>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2CA3-4E90-BB5C-4A5250044000}"/>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2CA3-4E90-BB5C-4A5250044000}"/>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2CA3-4E90-BB5C-4A5250044000}"/>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2CA3-4E90-BB5C-4A5250044000}"/>
                  </c:ext>
                </c:extLst>
              </c15:ser>
            </c15:filteredPieSeries>
          </c:ext>
        </c:extLst>
      </c:doughnutChart>
      <c:spPr>
        <a:noFill/>
        <a:ln>
          <a:noFill/>
        </a:ln>
        <a:effectLst/>
      </c:spPr>
    </c:plotArea>
    <c:legend>
      <c:legendPos val="b"/>
      <c:layout>
        <c:manualLayout>
          <c:xMode val="edge"/>
          <c:yMode val="edge"/>
          <c:x val="3.1093114841174985E-2"/>
          <c:y val="0.74509113343765709"/>
          <c:w val="0.91264211536771789"/>
          <c:h val="0.223775183758186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0"/>
          <c:order val="11"/>
          <c:tx>
            <c:strRef>
              <c:f>年間!$O$4</c:f>
              <c:strCache>
                <c:ptCount val="1"/>
                <c:pt idx="0">
                  <c:v>12月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B43-40EA-83D6-54DB3003E6D1}"/>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B43-40EA-83D6-54DB3003E6D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B43-40EA-83D6-54DB3003E6D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年間!$O$39:$O$49</c15:sqref>
                  </c15:fullRef>
                </c:ext>
              </c:extLst>
              <c:f>年間!$O$39:$O$48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B43-40EA-83D6-54DB3003E6D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B43-40EA-83D6-54DB3003E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3-40EA-83D6-54DB3003E6D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B43-40EA-83D6-54DB3003E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3-40EA-83D6-54DB3003E6D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B43-40EA-83D6-54DB3003E6D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43-40EA-83D6-54DB3003E6D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B43-40EA-83D6-54DB3003E6D1}"/>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B43-40EA-83D6-54DB3003E6D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B43-40EA-83D6-54DB3003E6D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B43-40EA-83D6-54DB3003E6D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B43-40EA-83D6-54DB3003E6D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B43-40EA-83D6-54DB3003E6D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B43-40EA-83D6-54DB3003E6D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B43-40EA-83D6-54DB3003E6D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B43-40EA-83D6-54DB3003E6D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B43-40EA-83D6-54DB3003E6D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B43-40EA-83D6-54DB3003E6D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0"/>
          <c:order val="11"/>
          <c:tx>
            <c:strRef>
              <c:f>年間!$O$4</c:f>
              <c:strCache>
                <c:ptCount val="1"/>
                <c:pt idx="0">
                  <c:v>12月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1B-4D19-A772-60EC7039CCF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1B-4D19-A772-60EC7039CCF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01B-4D19-A772-60EC7039CCF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年間!$O$52:$O$62</c15:sqref>
                  </c15:fullRef>
                </c:ext>
              </c:extLst>
              <c:f>年間!$O$52:$O$61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1B-4D19-A772-60EC7039CCF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1B-4D19-A772-60EC7039CCF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1B-4D19-A772-60EC7039CCF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1B-4D19-A772-60EC7039CCF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1B-4D19-A772-60EC7039CCF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1B-4D19-A772-60EC7039CC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1B-4D19-A772-60EC7039CCF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01B-4D19-A772-60EC7039CCF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1B-4D19-A772-60EC7039CCF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1B-4D19-A772-60EC7039CCF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1B-4D19-A772-60EC7039CCF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1B-4D19-A772-60EC7039CCF3}"/>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1B-4D19-A772-60EC7039CCF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1B-4D19-A772-60EC7039CCF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1B-4D19-A772-60EC7039CCF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1B-4D19-A772-60EC7039CCF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1B-4D19-A772-60EC7039CCF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1B-4D19-A772-60EC7039CCF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'12月'!$F$24</c:f>
              <c:strCache>
                <c:ptCount val="1"/>
              </c:strCache>
            </c:strRef>
          </c:tx>
          <c:spPr>
            <a:solidFill>
              <a:schemeClr val="accent6">
                <a:lumMod val="40000"/>
                <a:lumOff val="60000"/>
              </a:schemeClr>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804-422B-A449-27A1ED3AA42A}"/>
            </c:ext>
          </c:extLst>
        </c:ser>
        <c:ser>
          <c:idx val="8"/>
          <c:order val="1"/>
          <c:tx>
            <c:strRef>
              <c:f>'12月'!$F$25</c:f>
              <c:strCache>
                <c:ptCount val="1"/>
              </c:strCache>
            </c:strRef>
          </c:tx>
          <c:spPr>
            <a:solidFill>
              <a:schemeClr val="bg2">
                <a:lumMod val="90000"/>
              </a:schemeClr>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804-422B-A449-27A1ED3AA42A}"/>
            </c:ext>
          </c:extLst>
        </c:ser>
        <c:ser>
          <c:idx val="7"/>
          <c:order val="2"/>
          <c:tx>
            <c:strRef>
              <c:f>'12月'!$F$26</c:f>
              <c:strCache>
                <c:ptCount val="1"/>
              </c:strCache>
            </c:strRef>
          </c:tx>
          <c:spPr>
            <a:solidFill>
              <a:srgbClr val="FEE39A"/>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804-422B-A449-27A1ED3AA42A}"/>
            </c:ext>
          </c:extLst>
        </c:ser>
        <c:ser>
          <c:idx val="6"/>
          <c:order val="3"/>
          <c:tx>
            <c:strRef>
              <c:f>'12月'!$F$27</c:f>
              <c:strCache>
                <c:ptCount val="1"/>
              </c:strCache>
            </c:strRef>
          </c:tx>
          <c:spPr>
            <a:solidFill>
              <a:schemeClr val="accent2">
                <a:lumMod val="60000"/>
                <a:lumOff val="40000"/>
              </a:schemeClr>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804-422B-A449-27A1ED3AA42A}"/>
            </c:ext>
          </c:extLst>
        </c:ser>
        <c:ser>
          <c:idx val="4"/>
          <c:order val="4"/>
          <c:tx>
            <c:strRef>
              <c:f>'12月'!$F$28</c:f>
              <c:strCache>
                <c:ptCount val="1"/>
              </c:strCache>
            </c:strRef>
          </c:tx>
          <c:spPr>
            <a:solidFill>
              <a:schemeClr val="accent5"/>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804-422B-A449-27A1ED3AA42A}"/>
            </c:ext>
          </c:extLst>
        </c:ser>
        <c:ser>
          <c:idx val="5"/>
          <c:order val="5"/>
          <c:tx>
            <c:strRef>
              <c:f>'12月'!$F$29</c:f>
              <c:strCache>
                <c:ptCount val="1"/>
              </c:strCache>
            </c:strRef>
          </c:tx>
          <c:spPr>
            <a:solidFill>
              <a:schemeClr val="accent6"/>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804-422B-A449-27A1ED3AA42A}"/>
            </c:ext>
          </c:extLst>
        </c:ser>
        <c:ser>
          <c:idx val="0"/>
          <c:order val="6"/>
          <c:tx>
            <c:strRef>
              <c:f>'12月'!$F$30</c:f>
              <c:strCache>
                <c:ptCount val="1"/>
              </c:strCache>
            </c:strRef>
          </c:tx>
          <c:spPr>
            <a:solidFill>
              <a:schemeClr val="accent1"/>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804-422B-A449-27A1ED3AA42A}"/>
            </c:ext>
          </c:extLst>
        </c:ser>
        <c:ser>
          <c:idx val="1"/>
          <c:order val="7"/>
          <c:tx>
            <c:strRef>
              <c:f>'12月'!$F$31</c:f>
              <c:strCache>
                <c:ptCount val="1"/>
              </c:strCache>
            </c:strRef>
          </c:tx>
          <c:spPr>
            <a:solidFill>
              <a:schemeClr val="accent2"/>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8804-422B-A449-27A1ED3AA42A}"/>
            </c:ext>
          </c:extLst>
        </c:ser>
        <c:ser>
          <c:idx val="2"/>
          <c:order val="8"/>
          <c:tx>
            <c:strRef>
              <c:f>'12月'!$F$32</c:f>
              <c:strCache>
                <c:ptCount val="1"/>
              </c:strCache>
            </c:strRef>
          </c:tx>
          <c:spPr>
            <a:solidFill>
              <a:schemeClr val="accent3"/>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8804-422B-A449-27A1ED3AA42A}"/>
            </c:ext>
          </c:extLst>
        </c:ser>
        <c:ser>
          <c:idx val="3"/>
          <c:order val="9"/>
          <c:tx>
            <c:strRef>
              <c:f>'12月'!$F$33</c:f>
              <c:strCache>
                <c:ptCount val="1"/>
              </c:strCache>
            </c:strRef>
          </c:tx>
          <c:spPr>
            <a:solidFill>
              <a:schemeClr val="accent4"/>
            </a:solidFill>
            <a:ln>
              <a:noFill/>
            </a:ln>
            <a:effectLst/>
          </c:spPr>
          <c:invertIfNegative val="0"/>
          <c:cat>
            <c:strRef>
              <c:f>'12月'!$G$23:$L$23</c:f>
              <c:strCache>
                <c:ptCount val="5"/>
                <c:pt idx="0">
                  <c:v>1-6日</c:v>
                </c:pt>
                <c:pt idx="1">
                  <c:v>7-13日</c:v>
                </c:pt>
                <c:pt idx="2">
                  <c:v>14-20日</c:v>
                </c:pt>
                <c:pt idx="3">
                  <c:v>21-27日</c:v>
                </c:pt>
                <c:pt idx="4">
                  <c:v>28-31日</c:v>
                </c:pt>
              </c:strCache>
            </c:strRef>
          </c:cat>
          <c:val>
            <c:numRef>
              <c:f>'12月'!$G$33:$L$33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8804-422B-A449-27A1ED3AA42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'12月'!$F$34</c:f>
              <c:strCache>
                <c:ptCount val="1"/>
                <c:pt idx="0">
                  <c:v>合計</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'12月'!$G$23:$L$23</c:f>
              <c:strCache>
                <c:ptCount val="5"/>
                <c:pt idx="0">
                  <c:v>1-6日</c:v>
                </c:pt>
                <c:pt idx="1">
                  <c:v>7-13日</c:v>
                </c:pt>
                <c:pt idx="2">
                  <c:v>14-20日</c:v>
                </c:pt>
                <c:pt idx="3">
                  <c:v>21-27日</c:v>
                </c:pt>
                <c:pt idx="4">
                  <c:v>28-31日</c:v>
                </c:pt>
              </c:strCache>
            </c:strRef>
          </c:cat>
          <c:val>
            <c:numRef>
              <c:f>'12月'!$G$34:$L$34</c:f>
              <c:numCache>
                <c:formatCode>"¥"#,##0_);[Red]\("¥"#,##0\)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8804-422B-A449-27A1ED3AA42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'12月'!$B$37</c:f>
              <c:strCache>
                <c:ptCount val="1"/>
                <c:pt idx="0">
                  <c:v>収入</c:v>
                </c:pt>
              </c:strCache>
            </c:strRef>
          </c:tx>
          <c:spPr>
            <a:solidFill>
              <a:schemeClr val="accent5"/>
            </a:solidFill>
            <a:ln>
              <a:noFill/>
            </a:ln>
            <a:effectLst/>
          </c:spPr>
          <c:invertIfNegative val="0"/>
          <c:dLbls>
            <c:delete val="1"/>
          </c:dLbls>
          <c:val>
            <c:numRef>
              <c:f>'12月'!$C$37:$D$37</c:f>
              <c:numCache>
                <c:formatCode>"¥"#,##0_);[Red]\("¥"#,##0\)</c:formatCode>
                <c:ptCount val="2"/>
                <c:pt idx="1">
                  <c:v>0</c:v>
                </c:pt>
              </c:numCache>
            </c:numRef>
          </c:val>
          <c:extLst>
            <c:ext xmlns:c16="http://schemas.microsoft.com/office/drawing/2014/chart" uri="{C3380CC4-5D6E-409C-BE32-E72D297353CC}">
              <c16:uniqueId val="{00000000-FFC9-416D-803D-A221F803543D}"/>
            </c:ext>
          </c:extLst>
        </c:ser>
        <c:ser>
          <c:idx val="1"/>
          <c:order val="1"/>
          <c:tx>
            <c:strRef>
              <c:f>'12月'!$B$38</c:f>
              <c:strCache>
                <c:ptCount val="1"/>
                <c:pt idx="0">
                  <c:v>税金</c:v>
                </c:pt>
              </c:strCache>
            </c:strRef>
          </c:tx>
          <c:spPr>
            <a:solidFill>
              <a:schemeClr val="bg2">
                <a:lumMod val="75000"/>
              </a:schemeClr>
            </a:solidFill>
            <a:ln>
              <a:noFill/>
            </a:ln>
            <a:effectLst/>
          </c:spPr>
          <c:invertIfNegative val="0"/>
          <c:dLbls>
            <c:delete val="1"/>
          </c:dLbls>
          <c:val>
            <c:numRef>
              <c:f>'12月'!$C$38:$D$38</c:f>
              <c:numCache>
                <c:formatCode>"¥"#,##0_);[Red]\("¥"#,##0\)</c:formatCode>
                <c:ptCount val="2"/>
                <c:pt idx="0">
                  <c:v>0</c:v>
                </c:pt>
              </c:numCache>
            </c:numRef>
          </c:val>
          <c:extLst>
            <c:ext xmlns:c16="http://schemas.microsoft.com/office/drawing/2014/chart" uri="{C3380CC4-5D6E-409C-BE32-E72D297353CC}">
              <c16:uniqueId val="{00000001-FFC9-416D-803D-A221F803543D}"/>
            </c:ext>
          </c:extLst>
        </c:ser>
        <c:ser>
          <c:idx val="2"/>
          <c:order val="2"/>
          <c:tx>
            <c:strRef>
              <c:f>'12月'!$B$39</c:f>
              <c:strCache>
                <c:ptCount val="1"/>
                <c:pt idx="0">
                  <c:v>貯蓄</c:v>
                </c:pt>
              </c:strCache>
            </c:strRef>
          </c:tx>
          <c:spPr>
            <a:solidFill>
              <a:schemeClr val="accent2"/>
            </a:solidFill>
            <a:ln>
              <a:noFill/>
            </a:ln>
            <a:effectLst/>
          </c:spPr>
          <c:invertIfNegative val="0"/>
          <c:dLbls>
            <c:delete val="1"/>
          </c:dLbls>
          <c:val>
            <c:numRef>
              <c:f>'12月'!$C$39:$D$39</c:f>
              <c:numCache>
                <c:formatCode>"¥"#,##0_);[Red]\("¥"#,##0\)</c:formatCode>
                <c:ptCount val="2"/>
                <c:pt idx="0">
                  <c:v>0</c:v>
                </c:pt>
              </c:numCache>
            </c:numRef>
          </c:val>
          <c:extLst>
            <c:ext xmlns:c16="http://schemas.microsoft.com/office/drawing/2014/chart" uri="{C3380CC4-5D6E-409C-BE32-E72D297353CC}">
              <c16:uniqueId val="{00000002-FFC9-416D-803D-A221F803543D}"/>
            </c:ext>
          </c:extLst>
        </c:ser>
        <c:ser>
          <c:idx val="3"/>
          <c:order val="3"/>
          <c:tx>
            <c:strRef>
              <c:f>'12月'!$B$40</c:f>
              <c:strCache>
                <c:ptCount val="1"/>
                <c:pt idx="0">
                  <c:v>自己投資</c:v>
                </c:pt>
              </c:strCache>
            </c:strRef>
          </c:tx>
          <c:spPr>
            <a:solidFill>
              <a:schemeClr val="accent4"/>
            </a:solidFill>
            <a:ln>
              <a:noFill/>
            </a:ln>
            <a:effectLst/>
          </c:spPr>
          <c:invertIfNegative val="0"/>
          <c:dLbls>
            <c:delete val="1"/>
          </c:dLbls>
          <c:val>
            <c:numRef>
              <c:f>'12月'!$C$40:$D$40</c:f>
              <c:numCache>
                <c:formatCode>"¥"#,##0_);[Red]\("¥"#,##0\)</c:formatCode>
                <c:ptCount val="2"/>
                <c:pt idx="0">
                  <c:v>0</c:v>
                </c:pt>
              </c:numCache>
            </c:numRef>
          </c:val>
          <c:extLst>
            <c:ext xmlns:c16="http://schemas.microsoft.com/office/drawing/2014/chart" uri="{C3380CC4-5D6E-409C-BE32-E72D297353CC}">
              <c16:uniqueId val="{00000003-FFC9-416D-803D-A221F803543D}"/>
            </c:ext>
          </c:extLst>
        </c:ser>
        <c:ser>
          <c:idx val="4"/>
          <c:order val="4"/>
          <c:tx>
            <c:strRef>
              <c:f>'12月'!$B$41</c:f>
              <c:strCache>
                <c:ptCount val="1"/>
                <c:pt idx="0">
                  <c:v>固定費</c:v>
                </c:pt>
              </c:strCache>
            </c:strRef>
          </c:tx>
          <c:spPr>
            <a:solidFill>
              <a:schemeClr val="accent5">
                <a:lumMod val="60000"/>
                <a:lumOff val="40000"/>
              </a:schemeClr>
            </a:solidFill>
            <a:ln>
              <a:noFill/>
            </a:ln>
            <a:effectLst/>
          </c:spPr>
          <c:invertIfNegative val="0"/>
          <c:dLbls>
            <c:delete val="1"/>
          </c:dLbls>
          <c:val>
            <c:numRef>
              <c:f>'12月'!$C$41:$D$41</c:f>
              <c:numCache>
                <c:formatCode>"¥"#,##0_);[Red]\("¥"#,##0\)</c:formatCode>
                <c:ptCount val="2"/>
                <c:pt idx="0">
                  <c:v>0</c:v>
                </c:pt>
              </c:numCache>
            </c:numRef>
          </c:val>
          <c:extLst>
            <c:ext xmlns:c16="http://schemas.microsoft.com/office/drawing/2014/chart" uri="{C3380CC4-5D6E-409C-BE32-E72D297353CC}">
              <c16:uniqueId val="{00000004-FFC9-416D-803D-A221F803543D}"/>
            </c:ext>
          </c:extLst>
        </c:ser>
        <c:ser>
          <c:idx val="5"/>
          <c:order val="5"/>
          <c:tx>
            <c:strRef>
              <c:f>'12月'!$B$42</c:f>
              <c:strCache>
                <c:ptCount val="1"/>
                <c:pt idx="0">
                  <c:v>特別費</c:v>
                </c:pt>
              </c:strCache>
            </c:strRef>
          </c:tx>
          <c:spPr>
            <a:solidFill>
              <a:schemeClr val="accent6"/>
            </a:solidFill>
            <a:ln>
              <a:noFill/>
            </a:ln>
            <a:effectLst/>
          </c:spPr>
          <c:invertIfNegative val="0"/>
          <c:dLbls>
            <c:delete val="1"/>
          </c:dLbls>
          <c:val>
            <c:numRef>
              <c:f>'12月'!$C$42:$D$42</c:f>
              <c:numCache>
                <c:formatCode>"¥"#,##0_);[Red]\("¥"#,##0\)</c:formatCode>
                <c:ptCount val="2"/>
                <c:pt idx="0">
                  <c:v>0</c:v>
                </c:pt>
              </c:numCache>
            </c:numRef>
          </c:val>
          <c:extLst>
            <c:ext xmlns:c16="http://schemas.microsoft.com/office/drawing/2014/chart" uri="{C3380CC4-5D6E-409C-BE32-E72D297353CC}">
              <c16:uniqueId val="{00000005-FFC9-416D-803D-A221F803543D}"/>
            </c:ext>
          </c:extLst>
        </c:ser>
        <c:ser>
          <c:idx val="6"/>
          <c:order val="6"/>
          <c:tx>
            <c:strRef>
              <c:f>'12月'!$B$43</c:f>
              <c:strCache>
                <c:ptCount val="1"/>
                <c:pt idx="0">
                  <c:v>変動費</c:v>
                </c:pt>
              </c:strCache>
            </c:strRef>
          </c:tx>
          <c:spPr>
            <a:solidFill>
              <a:srgbClr val="D6E0FE"/>
            </a:solidFill>
            <a:ln>
              <a:noFill/>
            </a:ln>
            <a:effectLst/>
          </c:spPr>
          <c:invertIfNegative val="0"/>
          <c:dLbls>
            <c:delete val="1"/>
          </c:dLbls>
          <c:val>
            <c:numRef>
              <c:f>'12月'!$C$43:$D$43</c:f>
              <c:numCache>
                <c:formatCode>General</c:formatCode>
                <c:ptCount val="2"/>
                <c:pt idx="0" formatCode="&quot;¥&quot;#,##0_);[Red]\(&quot;¥&quot;#,##0\)">
                  <c:v>0</c:v>
                </c:pt>
              </c:numCache>
            </c:numRef>
          </c:val>
          <c:extLst>
            <c:ext xmlns:c16="http://schemas.microsoft.com/office/drawing/2014/chart" uri="{C3380CC4-5D6E-409C-BE32-E72D297353CC}">
              <c16:uniqueId val="{00000006-FFC9-416D-803D-A221F803543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'12月'!$B$44</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FFC9-416D-803D-A221F803543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FFC9-416D-803D-A221F803543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FFC9-416D-803D-A221F803543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'12月'!$C$44:$D$44</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FFC9-416D-803D-A221F803543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3712623067766E-2"/>
          <c:y val="2.1387312440006061E-2"/>
          <c:w val="0.90061678902128173"/>
          <c:h val="0.63968961605410979"/>
        </c:manualLayout>
      </c:layout>
      <c:barChart>
        <c:barDir val="col"/>
        <c:grouping val="stacked"/>
        <c:varyColors val="0"/>
        <c:ser>
          <c:idx val="21"/>
          <c:order val="1"/>
          <c:tx>
            <c:strRef>
              <c:f>年間!$C$26</c:f>
              <c:strCache>
                <c:ptCount val="1"/>
                <c:pt idx="0">
                  <c:v>税金合計</c:v>
                </c:pt>
              </c:strCache>
            </c:strRef>
          </c:tx>
          <c:spPr>
            <a:solidFill>
              <a:schemeClr val="accent3"/>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年間!$D$26:$O$26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7773-486D-93E2-0F5F53EB860B}"/>
            </c:ext>
          </c:extLst>
        </c:ser>
        <c:ser>
          <c:idx val="32"/>
          <c:order val="2"/>
          <c:tx>
            <c:strRef>
              <c:f>年間!$C$37</c:f>
              <c:strCache>
                <c:ptCount val="1"/>
                <c:pt idx="0">
                  <c:v>貯蓄合計</c:v>
                </c:pt>
              </c:strCache>
            </c:strRef>
          </c:tx>
          <c:spPr>
            <a:solidFill>
              <a:schemeClr val="accent4"/>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年間!$D$37:$O$37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0-7773-486D-93E2-0F5F53EB860B}"/>
            </c:ext>
          </c:extLst>
        </c:ser>
        <c:ser>
          <c:idx val="33"/>
          <c:order val="3"/>
          <c:tx>
            <c:strRef>
              <c:f>年間!$C$38</c:f>
              <c:strCache>
                <c:ptCount val="1"/>
                <c:pt idx="0">
                  <c:v>自己投資合計</c:v>
                </c:pt>
              </c:strCache>
            </c:strRef>
          </c:tx>
          <c:spPr>
            <a:solidFill>
              <a:schemeClr val="accent2"/>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年間!$D$38:$O$38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7773-486D-93E2-0F5F53EB860B}"/>
            </c:ext>
          </c:extLst>
        </c:ser>
        <c:ser>
          <c:idx val="44"/>
          <c:order val="4"/>
          <c:tx>
            <c:strRef>
              <c:f>年間!$C$49</c:f>
              <c:strCache>
                <c:ptCount val="1"/>
                <c:pt idx="0">
                  <c:v>固定費合計</c:v>
                </c:pt>
              </c:strCache>
            </c:strRef>
          </c:tx>
          <c:spPr>
            <a:solidFill>
              <a:schemeClr val="accent5">
                <a:lumMod val="60000"/>
                <a:lumOff val="40000"/>
              </a:schemeClr>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C-7773-486D-93E2-0F5F53EB860B}"/>
            </c:ext>
          </c:extLst>
        </c:ser>
        <c:ser>
          <c:idx val="45"/>
          <c:order val="5"/>
          <c:tx>
            <c:strRef>
              <c:f>年間!$C$50</c:f>
              <c:strCache>
                <c:ptCount val="1"/>
                <c:pt idx="0">
                  <c:v>特別費合計</c:v>
                </c:pt>
              </c:strCache>
            </c:strRef>
          </c:tx>
          <c:spPr>
            <a:solidFill>
              <a:schemeClr val="accent6"/>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年間!$D$50:$O$50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D-7773-486D-93E2-0F5F53EB860B}"/>
            </c:ext>
          </c:extLst>
        </c:ser>
        <c:ser>
          <c:idx val="57"/>
          <c:order val="6"/>
          <c:tx>
            <c:strRef>
              <c:f>年間!$C$62</c:f>
              <c:strCache>
                <c:ptCount val="1"/>
                <c:pt idx="0">
                  <c:v>変動費合計</c:v>
                </c:pt>
              </c:strCache>
            </c:strRef>
          </c:tx>
          <c:spPr>
            <a:solidFill>
              <a:schemeClr val="tx2">
                <a:lumMod val="40000"/>
                <a:lumOff val="60000"/>
              </a:schemeClr>
            </a:solidFill>
            <a:ln>
              <a:noFill/>
            </a:ln>
            <a:effectLst/>
          </c:spPr>
          <c:invertIfNegative val="0"/>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年間!$D$62:$O$62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39-7773-486D-93E2-0F5F53EB860B}"/>
            </c:ext>
          </c:extLst>
        </c:ser>
        <c:dLbls>
          <c:showLegendKey val="0"/>
          <c:showVal val="0"/>
          <c:showCatName val="0"/>
          <c:showSerName val="0"/>
          <c:showPercent val="0"/>
          <c:showBubbleSize val="0"/>
        </c:dLbls>
        <c:gapWidth val="150"/>
        <c:overlap val="100"/>
        <c:axId val="1040755056"/>
        <c:axId val="1040755712"/>
      </c:barChart>
      <c:lineChart>
        <c:grouping val="stacked"/>
        <c:varyColors val="0"/>
        <c:ser>
          <c:idx val="10"/>
          <c:order val="0"/>
          <c:tx>
            <c:strRef>
              <c:f>年間!$C$15</c:f>
              <c:strCache>
                <c:ptCount val="1"/>
                <c:pt idx="0">
                  <c:v>収入合計</c:v>
                </c:pt>
              </c:strCache>
            </c:strRef>
          </c:tx>
          <c:spPr>
            <a:ln w="28575" cap="rnd">
              <a:solidFill>
                <a:schemeClr val="accent5"/>
              </a:solidFill>
              <a:round/>
            </a:ln>
            <a:effectLst/>
          </c:spPr>
          <c:marker>
            <c:symbol val="circle"/>
            <c:size val="5"/>
            <c:spPr>
              <a:solidFill>
                <a:schemeClr val="accent4"/>
              </a:solidFill>
              <a:ln w="9525">
                <a:solidFill>
                  <a:schemeClr val="accent5"/>
                </a:solidFill>
              </a:ln>
              <a:effectLst/>
            </c:spPr>
          </c:marker>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年間!$D$15:$O$15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773-486D-93E2-0F5F53EB860B}"/>
            </c:ext>
          </c:extLst>
        </c:ser>
        <c:ser>
          <c:idx val="59"/>
          <c:order val="7"/>
          <c:tx>
            <c:strRef>
              <c:f>年間!$C$64</c:f>
              <c:strCache>
                <c:ptCount val="1"/>
                <c:pt idx="0">
                  <c:v>収入ー支出</c:v>
                </c:pt>
              </c:strCache>
            </c:strRef>
          </c:tx>
          <c:spPr>
            <a:ln w="28575" cap="rnd">
              <a:solidFill>
                <a:schemeClr val="accent2"/>
              </a:solidFill>
              <a:round/>
            </a:ln>
            <a:effectLst/>
          </c:spPr>
          <c:marker>
            <c:symbol val="circle"/>
            <c:size val="5"/>
            <c:spPr>
              <a:solidFill>
                <a:schemeClr val="tx2">
                  <a:lumMod val="60000"/>
                  <a:lumOff val="40000"/>
                </a:schemeClr>
              </a:solidFill>
              <a:ln w="9525">
                <a:solidFill>
                  <a:schemeClr val="accent2"/>
                </a:solidFill>
              </a:ln>
              <a:effectLst/>
            </c:spPr>
          </c:marker>
          <c:cat>
            <c:strRef>
              <c:f>年間!$D$4:$O$4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年間!$D$64:$O$64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B-7773-486D-93E2-0F5F53EB860B}"/>
            </c:ext>
          </c:extLst>
        </c:ser>
        <c:dLbls>
          <c:showLegendKey val="0"/>
          <c:showVal val="0"/>
          <c:showCatName val="0"/>
          <c:showSerName val="0"/>
          <c:showPercent val="0"/>
          <c:showBubbleSize val="0"/>
        </c:dLbls>
        <c:marker val="1"/>
        <c:smooth val="0"/>
        <c:axId val="1040755056"/>
        <c:axId val="1040755712"/>
      </c:lineChart>
      <c:catAx>
        <c:axId val="104075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755712"/>
        <c:crosses val="autoZero"/>
        <c:auto val="1"/>
        <c:lblAlgn val="ctr"/>
        <c:lblOffset val="100"/>
        <c:noMultiLvlLbl val="0"/>
      </c:catAx>
      <c:valAx>
        <c:axId val="1040755712"/>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7550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40936980576803128"/>
          <c:y val="2.2259339151947947E-2"/>
          <c:w val="0.58426386784552875"/>
          <c:h val="3.2810311225966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chart" Target="../charts/chart62.xml"/><Relationship Id="rId4" Type="http://schemas.openxmlformats.org/officeDocument/2006/relationships/chart" Target="../charts/chart6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5" Type="http://schemas.openxmlformats.org/officeDocument/2006/relationships/chart" Target="../charts/chart67.xml"/><Relationship Id="rId4" Type="http://schemas.openxmlformats.org/officeDocument/2006/relationships/chart" Target="../charts/chart6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5</xdr:col>
      <xdr:colOff>67501</xdr:colOff>
      <xdr:row>18</xdr:row>
      <xdr:rowOff>19050</xdr:rowOff>
    </xdr:from>
    <xdr:to>
      <xdr:col>11</xdr:col>
      <xdr:colOff>771525</xdr:colOff>
      <xdr:row>35</xdr:row>
      <xdr:rowOff>40170</xdr:rowOff>
    </xdr:to>
    <xdr:graphicFrame macro="">
      <xdr:nvGraphicFramePr>
        <xdr:cNvPr id="2" name="グラフ 1">
          <a:extLst>
            <a:ext uri="{FF2B5EF4-FFF2-40B4-BE49-F238E27FC236}">
              <a16:creationId xmlns:a16="http://schemas.microsoft.com/office/drawing/2014/main" id="{6444E0A6-1B1E-4436-9FA0-700DC3695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223630</xdr:colOff>
      <xdr:row>38</xdr:row>
      <xdr:rowOff>16979</xdr:rowOff>
    </xdr:from>
    <xdr:to>
      <xdr:col>7</xdr:col>
      <xdr:colOff>118027</xdr:colOff>
      <xdr:row>48</xdr:row>
      <xdr:rowOff>83239</xdr:rowOff>
    </xdr:to>
    <xdr:graphicFrame macro="">
      <xdr:nvGraphicFramePr>
        <xdr:cNvPr id="3" name="グラフ 2">
          <a:extLst>
            <a:ext uri="{FF2B5EF4-FFF2-40B4-BE49-F238E27FC236}">
              <a16:creationId xmlns:a16="http://schemas.microsoft.com/office/drawing/2014/main" id="{76C48537-F3A0-4186-928B-11AE19BA5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4" name="グラフ 3">
          <a:extLst>
            <a:ext uri="{FF2B5EF4-FFF2-40B4-BE49-F238E27FC236}">
              <a16:creationId xmlns:a16="http://schemas.microsoft.com/office/drawing/2014/main" id="{3E0E56FC-08F7-46FA-8FCF-5378E5B3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5" name="グラフ 4">
          <a:extLst>
            <a:ext uri="{FF2B5EF4-FFF2-40B4-BE49-F238E27FC236}">
              <a16:creationId xmlns:a16="http://schemas.microsoft.com/office/drawing/2014/main" id="{C5CE89C5-1AB8-4328-9493-561B51858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33</xdr:row>
      <xdr:rowOff>190499</xdr:rowOff>
    </xdr:from>
    <xdr:to>
      <xdr:col>3</xdr:col>
      <xdr:colOff>755375</xdr:colOff>
      <xdr:row>48</xdr:row>
      <xdr:rowOff>152399</xdr:rowOff>
    </xdr:to>
    <xdr:graphicFrame macro="">
      <xdr:nvGraphicFramePr>
        <xdr:cNvPr id="6" name="グラフ 5">
          <a:extLst>
            <a:ext uri="{FF2B5EF4-FFF2-40B4-BE49-F238E27FC236}">
              <a16:creationId xmlns:a16="http://schemas.microsoft.com/office/drawing/2014/main" id="{349FA631-0268-4A7F-9D22-8ABFA25E9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29401</xdr:colOff>
      <xdr:row>18</xdr:row>
      <xdr:rowOff>85725</xdr:rowOff>
    </xdr:from>
    <xdr:to>
      <xdr:col>11</xdr:col>
      <xdr:colOff>733425</xdr:colOff>
      <xdr:row>35</xdr:row>
      <xdr:rowOff>106845</xdr:rowOff>
    </xdr:to>
    <xdr:graphicFrame macro="">
      <xdr:nvGraphicFramePr>
        <xdr:cNvPr id="2" name="グラフ 1">
          <a:extLst>
            <a:ext uri="{FF2B5EF4-FFF2-40B4-BE49-F238E27FC236}">
              <a16:creationId xmlns:a16="http://schemas.microsoft.com/office/drawing/2014/main" id="{AB32D4EF-CCD4-4A5A-B0AE-A3EE21E65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223630</xdr:colOff>
      <xdr:row>38</xdr:row>
      <xdr:rowOff>16979</xdr:rowOff>
    </xdr:from>
    <xdr:to>
      <xdr:col>7</xdr:col>
      <xdr:colOff>118027</xdr:colOff>
      <xdr:row>48</xdr:row>
      <xdr:rowOff>83239</xdr:rowOff>
    </xdr:to>
    <xdr:graphicFrame macro="">
      <xdr:nvGraphicFramePr>
        <xdr:cNvPr id="4" name="グラフ 3">
          <a:extLst>
            <a:ext uri="{FF2B5EF4-FFF2-40B4-BE49-F238E27FC236}">
              <a16:creationId xmlns:a16="http://schemas.microsoft.com/office/drawing/2014/main" id="{BFE81AF7-D053-4295-8D6B-5606FE2C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5" name="グラフ 4">
          <a:extLst>
            <a:ext uri="{FF2B5EF4-FFF2-40B4-BE49-F238E27FC236}">
              <a16:creationId xmlns:a16="http://schemas.microsoft.com/office/drawing/2014/main" id="{EEDBEF7A-795B-495A-8B90-1A14DFE8D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6" name="グラフ 5">
          <a:extLst>
            <a:ext uri="{FF2B5EF4-FFF2-40B4-BE49-F238E27FC236}">
              <a16:creationId xmlns:a16="http://schemas.microsoft.com/office/drawing/2014/main" id="{714D21B3-C139-4B66-8F29-8900DF43F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34</xdr:row>
      <xdr:rowOff>19049</xdr:rowOff>
    </xdr:from>
    <xdr:to>
      <xdr:col>3</xdr:col>
      <xdr:colOff>717275</xdr:colOff>
      <xdr:row>48</xdr:row>
      <xdr:rowOff>219074</xdr:rowOff>
    </xdr:to>
    <xdr:graphicFrame macro="">
      <xdr:nvGraphicFramePr>
        <xdr:cNvPr id="7" name="グラフ 6">
          <a:extLst>
            <a:ext uri="{FF2B5EF4-FFF2-40B4-BE49-F238E27FC236}">
              <a16:creationId xmlns:a16="http://schemas.microsoft.com/office/drawing/2014/main" id="{A89B1C26-4C0F-434F-B2FB-A0DB947EA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54251</xdr:colOff>
      <xdr:row>36</xdr:row>
      <xdr:rowOff>34372</xdr:rowOff>
    </xdr:from>
    <xdr:to>
      <xdr:col>3</xdr:col>
      <xdr:colOff>704851</xdr:colOff>
      <xdr:row>48</xdr:row>
      <xdr:rowOff>47625</xdr:rowOff>
    </xdr:to>
    <xdr:graphicFrame macro="">
      <xdr:nvGraphicFramePr>
        <xdr:cNvPr id="3" name="グラフ 2">
          <a:extLst>
            <a:ext uri="{FF2B5EF4-FFF2-40B4-BE49-F238E27FC236}">
              <a16:creationId xmlns:a16="http://schemas.microsoft.com/office/drawing/2014/main" id="{DD799CFE-6267-4449-AB02-B8C4C87A6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223630</xdr:colOff>
      <xdr:row>38</xdr:row>
      <xdr:rowOff>83654</xdr:rowOff>
    </xdr:from>
    <xdr:to>
      <xdr:col>7</xdr:col>
      <xdr:colOff>118027</xdr:colOff>
      <xdr:row>48</xdr:row>
      <xdr:rowOff>149914</xdr:rowOff>
    </xdr:to>
    <xdr:graphicFrame macro="">
      <xdr:nvGraphicFramePr>
        <xdr:cNvPr id="4" name="グラフ 3">
          <a:extLst>
            <a:ext uri="{FF2B5EF4-FFF2-40B4-BE49-F238E27FC236}">
              <a16:creationId xmlns:a16="http://schemas.microsoft.com/office/drawing/2014/main" id="{55DF68A1-A025-46FB-8A31-2FD4A26A3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440219</xdr:colOff>
      <xdr:row>38</xdr:row>
      <xdr:rowOff>136250</xdr:rowOff>
    </xdr:from>
    <xdr:to>
      <xdr:col>9</xdr:col>
      <xdr:colOff>438978</xdr:colOff>
      <xdr:row>48</xdr:row>
      <xdr:rowOff>227359</xdr:rowOff>
    </xdr:to>
    <xdr:graphicFrame macro="">
      <xdr:nvGraphicFramePr>
        <xdr:cNvPr id="5" name="グラフ 4">
          <a:extLst>
            <a:ext uri="{FF2B5EF4-FFF2-40B4-BE49-F238E27FC236}">
              <a16:creationId xmlns:a16="http://schemas.microsoft.com/office/drawing/2014/main" id="{4D0C885B-C51B-493B-9C2B-DA0C2B06D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21947</xdr:colOff>
      <xdr:row>38</xdr:row>
      <xdr:rowOff>87382</xdr:rowOff>
    </xdr:from>
    <xdr:to>
      <xdr:col>11</xdr:col>
      <xdr:colOff>692841</xdr:colOff>
      <xdr:row>48</xdr:row>
      <xdr:rowOff>178490</xdr:rowOff>
    </xdr:to>
    <xdr:graphicFrame macro="">
      <xdr:nvGraphicFramePr>
        <xdr:cNvPr id="6" name="グラフ 5">
          <a:extLst>
            <a:ext uri="{FF2B5EF4-FFF2-40B4-BE49-F238E27FC236}">
              <a16:creationId xmlns:a16="http://schemas.microsoft.com/office/drawing/2014/main" id="{A96F41E7-E61A-4213-8039-0B695686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67501</xdr:colOff>
      <xdr:row>18</xdr:row>
      <xdr:rowOff>95250</xdr:rowOff>
    </xdr:from>
    <xdr:to>
      <xdr:col>11</xdr:col>
      <xdr:colOff>771525</xdr:colOff>
      <xdr:row>35</xdr:row>
      <xdr:rowOff>85725</xdr:rowOff>
    </xdr:to>
    <xdr:graphicFrame macro="">
      <xdr:nvGraphicFramePr>
        <xdr:cNvPr id="2" name="グラフ 1">
          <a:extLst>
            <a:ext uri="{FF2B5EF4-FFF2-40B4-BE49-F238E27FC236}">
              <a16:creationId xmlns:a16="http://schemas.microsoft.com/office/drawing/2014/main" id="{B006C246-2A7A-498F-809E-04A73E8A6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66675</xdr:colOff>
      <xdr:row>33</xdr:row>
      <xdr:rowOff>161924</xdr:rowOff>
    </xdr:from>
    <xdr:to>
      <xdr:col>3</xdr:col>
      <xdr:colOff>717275</xdr:colOff>
      <xdr:row>48</xdr:row>
      <xdr:rowOff>123824</xdr:rowOff>
    </xdr:to>
    <xdr:graphicFrame macro="">
      <xdr:nvGraphicFramePr>
        <xdr:cNvPr id="11" name="グラフ 10">
          <a:extLst>
            <a:ext uri="{FF2B5EF4-FFF2-40B4-BE49-F238E27FC236}">
              <a16:creationId xmlns:a16="http://schemas.microsoft.com/office/drawing/2014/main" id="{FFCBD0A3-F368-4AAC-A579-903369ADB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33</xdr:row>
      <xdr:rowOff>161924</xdr:rowOff>
    </xdr:from>
    <xdr:to>
      <xdr:col>3</xdr:col>
      <xdr:colOff>717275</xdr:colOff>
      <xdr:row>48</xdr:row>
      <xdr:rowOff>123824</xdr:rowOff>
    </xdr:to>
    <xdr:graphicFrame macro="">
      <xdr:nvGraphicFramePr>
        <xdr:cNvPr id="16" name="グラフ 15">
          <a:extLst>
            <a:ext uri="{FF2B5EF4-FFF2-40B4-BE49-F238E27FC236}">
              <a16:creationId xmlns:a16="http://schemas.microsoft.com/office/drawing/2014/main" id="{A4C24283-3657-419A-B321-CB3939204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147430</xdr:colOff>
      <xdr:row>38</xdr:row>
      <xdr:rowOff>55079</xdr:rowOff>
    </xdr:from>
    <xdr:to>
      <xdr:col>7</xdr:col>
      <xdr:colOff>41827</xdr:colOff>
      <xdr:row>48</xdr:row>
      <xdr:rowOff>121339</xdr:rowOff>
    </xdr:to>
    <xdr:graphicFrame macro="">
      <xdr:nvGraphicFramePr>
        <xdr:cNvPr id="4" name="グラフ 3">
          <a:extLst>
            <a:ext uri="{FF2B5EF4-FFF2-40B4-BE49-F238E27FC236}">
              <a16:creationId xmlns:a16="http://schemas.microsoft.com/office/drawing/2014/main" id="{69E94D6D-3817-4767-92BD-F1D8A530B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306869</xdr:colOff>
      <xdr:row>38</xdr:row>
      <xdr:rowOff>126725</xdr:rowOff>
    </xdr:from>
    <xdr:to>
      <xdr:col>9</xdr:col>
      <xdr:colOff>305628</xdr:colOff>
      <xdr:row>48</xdr:row>
      <xdr:rowOff>217834</xdr:rowOff>
    </xdr:to>
    <xdr:graphicFrame macro="">
      <xdr:nvGraphicFramePr>
        <xdr:cNvPr id="5" name="グラフ 4">
          <a:extLst>
            <a:ext uri="{FF2B5EF4-FFF2-40B4-BE49-F238E27FC236}">
              <a16:creationId xmlns:a16="http://schemas.microsoft.com/office/drawing/2014/main" id="{1F3F7A7E-C5B0-473F-A532-64C46F818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469622</xdr:colOff>
      <xdr:row>38</xdr:row>
      <xdr:rowOff>135007</xdr:rowOff>
    </xdr:from>
    <xdr:to>
      <xdr:col>11</xdr:col>
      <xdr:colOff>330891</xdr:colOff>
      <xdr:row>48</xdr:row>
      <xdr:rowOff>226115</xdr:rowOff>
    </xdr:to>
    <xdr:graphicFrame macro="">
      <xdr:nvGraphicFramePr>
        <xdr:cNvPr id="6" name="グラフ 5">
          <a:extLst>
            <a:ext uri="{FF2B5EF4-FFF2-40B4-BE49-F238E27FC236}">
              <a16:creationId xmlns:a16="http://schemas.microsoft.com/office/drawing/2014/main" id="{06044629-7194-471A-922D-1E4F14B7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19876</xdr:colOff>
      <xdr:row>18</xdr:row>
      <xdr:rowOff>85725</xdr:rowOff>
    </xdr:from>
    <xdr:to>
      <xdr:col>11</xdr:col>
      <xdr:colOff>723900</xdr:colOff>
      <xdr:row>35</xdr:row>
      <xdr:rowOff>106845</xdr:rowOff>
    </xdr:to>
    <xdr:graphicFrame macro="">
      <xdr:nvGraphicFramePr>
        <xdr:cNvPr id="2" name="グラフ 1">
          <a:extLst>
            <a:ext uri="{FF2B5EF4-FFF2-40B4-BE49-F238E27FC236}">
              <a16:creationId xmlns:a16="http://schemas.microsoft.com/office/drawing/2014/main" id="{A7B8924F-813D-4EDD-AC35-6C7B00160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xdr:colOff>
      <xdr:row>34</xdr:row>
      <xdr:rowOff>9524</xdr:rowOff>
    </xdr:from>
    <xdr:to>
      <xdr:col>3</xdr:col>
      <xdr:colOff>736325</xdr:colOff>
      <xdr:row>48</xdr:row>
      <xdr:rowOff>209549</xdr:rowOff>
    </xdr:to>
    <xdr:graphicFrame macro="">
      <xdr:nvGraphicFramePr>
        <xdr:cNvPr id="11" name="グラフ 10">
          <a:extLst>
            <a:ext uri="{FF2B5EF4-FFF2-40B4-BE49-F238E27FC236}">
              <a16:creationId xmlns:a16="http://schemas.microsoft.com/office/drawing/2014/main" id="{AD050695-7F6B-442B-A251-A81372F46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156955</xdr:colOff>
      <xdr:row>38</xdr:row>
      <xdr:rowOff>169379</xdr:rowOff>
    </xdr:from>
    <xdr:to>
      <xdr:col>7</xdr:col>
      <xdr:colOff>51352</xdr:colOff>
      <xdr:row>48</xdr:row>
      <xdr:rowOff>235639</xdr:rowOff>
    </xdr:to>
    <xdr:graphicFrame macro="">
      <xdr:nvGraphicFramePr>
        <xdr:cNvPr id="4" name="グラフ 3">
          <a:extLst>
            <a:ext uri="{FF2B5EF4-FFF2-40B4-BE49-F238E27FC236}">
              <a16:creationId xmlns:a16="http://schemas.microsoft.com/office/drawing/2014/main" id="{B567F6A0-152B-4EE5-BC89-1BC20AB6F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306869</xdr:colOff>
      <xdr:row>38</xdr:row>
      <xdr:rowOff>107675</xdr:rowOff>
    </xdr:from>
    <xdr:to>
      <xdr:col>9</xdr:col>
      <xdr:colOff>305628</xdr:colOff>
      <xdr:row>48</xdr:row>
      <xdr:rowOff>198784</xdr:rowOff>
    </xdr:to>
    <xdr:graphicFrame macro="">
      <xdr:nvGraphicFramePr>
        <xdr:cNvPr id="5" name="グラフ 4">
          <a:extLst>
            <a:ext uri="{FF2B5EF4-FFF2-40B4-BE49-F238E27FC236}">
              <a16:creationId xmlns:a16="http://schemas.microsoft.com/office/drawing/2014/main" id="{0B665213-6DBE-41DD-B123-4912A3982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669647</xdr:colOff>
      <xdr:row>38</xdr:row>
      <xdr:rowOff>87382</xdr:rowOff>
    </xdr:from>
    <xdr:to>
      <xdr:col>11</xdr:col>
      <xdr:colOff>530916</xdr:colOff>
      <xdr:row>48</xdr:row>
      <xdr:rowOff>178490</xdr:rowOff>
    </xdr:to>
    <xdr:graphicFrame macro="">
      <xdr:nvGraphicFramePr>
        <xdr:cNvPr id="6" name="グラフ 5">
          <a:extLst>
            <a:ext uri="{FF2B5EF4-FFF2-40B4-BE49-F238E27FC236}">
              <a16:creationId xmlns:a16="http://schemas.microsoft.com/office/drawing/2014/main" id="{6178DC1B-7080-47BF-AA7C-B1F525524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57976</xdr:colOff>
      <xdr:row>18</xdr:row>
      <xdr:rowOff>66675</xdr:rowOff>
    </xdr:from>
    <xdr:to>
      <xdr:col>11</xdr:col>
      <xdr:colOff>762000</xdr:colOff>
      <xdr:row>35</xdr:row>
      <xdr:rowOff>87795</xdr:rowOff>
    </xdr:to>
    <xdr:graphicFrame macro="">
      <xdr:nvGraphicFramePr>
        <xdr:cNvPr id="2" name="グラフ 1">
          <a:extLst>
            <a:ext uri="{FF2B5EF4-FFF2-40B4-BE49-F238E27FC236}">
              <a16:creationId xmlns:a16="http://schemas.microsoft.com/office/drawing/2014/main" id="{112E8F0E-20FD-4C39-9E69-BCE5DC9DC5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114300</xdr:colOff>
      <xdr:row>34</xdr:row>
      <xdr:rowOff>9524</xdr:rowOff>
    </xdr:from>
    <xdr:to>
      <xdr:col>3</xdr:col>
      <xdr:colOff>764900</xdr:colOff>
      <xdr:row>48</xdr:row>
      <xdr:rowOff>209549</xdr:rowOff>
    </xdr:to>
    <xdr:graphicFrame macro="">
      <xdr:nvGraphicFramePr>
        <xdr:cNvPr id="11" name="グラフ 10">
          <a:extLst>
            <a:ext uri="{FF2B5EF4-FFF2-40B4-BE49-F238E27FC236}">
              <a16:creationId xmlns:a16="http://schemas.microsoft.com/office/drawing/2014/main" id="{F5634623-C039-479F-990B-CD9FB4C6A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204580</xdr:colOff>
      <xdr:row>38</xdr:row>
      <xdr:rowOff>121754</xdr:rowOff>
    </xdr:from>
    <xdr:to>
      <xdr:col>7</xdr:col>
      <xdr:colOff>98977</xdr:colOff>
      <xdr:row>48</xdr:row>
      <xdr:rowOff>188014</xdr:rowOff>
    </xdr:to>
    <xdr:graphicFrame macro="">
      <xdr:nvGraphicFramePr>
        <xdr:cNvPr id="4" name="グラフ 3">
          <a:extLst>
            <a:ext uri="{FF2B5EF4-FFF2-40B4-BE49-F238E27FC236}">
              <a16:creationId xmlns:a16="http://schemas.microsoft.com/office/drawing/2014/main" id="{6CD7C0F9-FAFD-4CC2-8FE9-7D0E28B57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392594</xdr:colOff>
      <xdr:row>38</xdr:row>
      <xdr:rowOff>98150</xdr:rowOff>
    </xdr:from>
    <xdr:to>
      <xdr:col>9</xdr:col>
      <xdr:colOff>391353</xdr:colOff>
      <xdr:row>48</xdr:row>
      <xdr:rowOff>189259</xdr:rowOff>
    </xdr:to>
    <xdr:graphicFrame macro="">
      <xdr:nvGraphicFramePr>
        <xdr:cNvPr id="5" name="グラフ 4">
          <a:extLst>
            <a:ext uri="{FF2B5EF4-FFF2-40B4-BE49-F238E27FC236}">
              <a16:creationId xmlns:a16="http://schemas.microsoft.com/office/drawing/2014/main" id="{1D1035D0-867A-40BD-A970-8F70C7928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679172</xdr:colOff>
      <xdr:row>38</xdr:row>
      <xdr:rowOff>115957</xdr:rowOff>
    </xdr:from>
    <xdr:to>
      <xdr:col>11</xdr:col>
      <xdr:colOff>540441</xdr:colOff>
      <xdr:row>48</xdr:row>
      <xdr:rowOff>207065</xdr:rowOff>
    </xdr:to>
    <xdr:graphicFrame macro="">
      <xdr:nvGraphicFramePr>
        <xdr:cNvPr id="6" name="グラフ 5">
          <a:extLst>
            <a:ext uri="{FF2B5EF4-FFF2-40B4-BE49-F238E27FC236}">
              <a16:creationId xmlns:a16="http://schemas.microsoft.com/office/drawing/2014/main" id="{FF0ECCB4-4EE3-47C9-8790-F67B15514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48451</xdr:colOff>
      <xdr:row>18</xdr:row>
      <xdr:rowOff>76200</xdr:rowOff>
    </xdr:from>
    <xdr:to>
      <xdr:col>11</xdr:col>
      <xdr:colOff>752475</xdr:colOff>
      <xdr:row>35</xdr:row>
      <xdr:rowOff>97320</xdr:rowOff>
    </xdr:to>
    <xdr:graphicFrame macro="">
      <xdr:nvGraphicFramePr>
        <xdr:cNvPr id="2" name="グラフ 1">
          <a:extLst>
            <a:ext uri="{FF2B5EF4-FFF2-40B4-BE49-F238E27FC236}">
              <a16:creationId xmlns:a16="http://schemas.microsoft.com/office/drawing/2014/main" id="{2917AAF5-BE90-42D5-A608-595E4D54D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114300</xdr:colOff>
      <xdr:row>33</xdr:row>
      <xdr:rowOff>180974</xdr:rowOff>
    </xdr:from>
    <xdr:to>
      <xdr:col>3</xdr:col>
      <xdr:colOff>764900</xdr:colOff>
      <xdr:row>48</xdr:row>
      <xdr:rowOff>142874</xdr:rowOff>
    </xdr:to>
    <xdr:graphicFrame macro="">
      <xdr:nvGraphicFramePr>
        <xdr:cNvPr id="11" name="グラフ 10">
          <a:extLst>
            <a:ext uri="{FF2B5EF4-FFF2-40B4-BE49-F238E27FC236}">
              <a16:creationId xmlns:a16="http://schemas.microsoft.com/office/drawing/2014/main" id="{1ACFB5A3-F47A-4E5F-A393-2037F8CA5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CC6241A7-C23D-48E3-8ADC-54A70A460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5F444315-230C-4156-AEB5-237C24899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679172</xdr:colOff>
      <xdr:row>38</xdr:row>
      <xdr:rowOff>135007</xdr:rowOff>
    </xdr:from>
    <xdr:to>
      <xdr:col>11</xdr:col>
      <xdr:colOff>540441</xdr:colOff>
      <xdr:row>48</xdr:row>
      <xdr:rowOff>226115</xdr:rowOff>
    </xdr:to>
    <xdr:graphicFrame macro="">
      <xdr:nvGraphicFramePr>
        <xdr:cNvPr id="6" name="グラフ 5">
          <a:extLst>
            <a:ext uri="{FF2B5EF4-FFF2-40B4-BE49-F238E27FC236}">
              <a16:creationId xmlns:a16="http://schemas.microsoft.com/office/drawing/2014/main" id="{A24A038E-AFF2-4308-9C9A-13E695C56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67501</xdr:colOff>
      <xdr:row>18</xdr:row>
      <xdr:rowOff>95250</xdr:rowOff>
    </xdr:from>
    <xdr:to>
      <xdr:col>11</xdr:col>
      <xdr:colOff>771525</xdr:colOff>
      <xdr:row>35</xdr:row>
      <xdr:rowOff>116370</xdr:rowOff>
    </xdr:to>
    <xdr:graphicFrame macro="">
      <xdr:nvGraphicFramePr>
        <xdr:cNvPr id="2" name="グラフ 1">
          <a:extLst>
            <a:ext uri="{FF2B5EF4-FFF2-40B4-BE49-F238E27FC236}">
              <a16:creationId xmlns:a16="http://schemas.microsoft.com/office/drawing/2014/main" id="{F2072EDF-B085-4D75-B8DA-7454FC231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xdr:colOff>
      <xdr:row>33</xdr:row>
      <xdr:rowOff>228599</xdr:rowOff>
    </xdr:from>
    <xdr:to>
      <xdr:col>3</xdr:col>
      <xdr:colOff>736325</xdr:colOff>
      <xdr:row>48</xdr:row>
      <xdr:rowOff>190499</xdr:rowOff>
    </xdr:to>
    <xdr:graphicFrame macro="">
      <xdr:nvGraphicFramePr>
        <xdr:cNvPr id="11" name="グラフ 10">
          <a:extLst>
            <a:ext uri="{FF2B5EF4-FFF2-40B4-BE49-F238E27FC236}">
              <a16:creationId xmlns:a16="http://schemas.microsoft.com/office/drawing/2014/main" id="{B0921243-56FB-4CDF-BDBA-6AC705BE8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FE4E2B2A-C4B2-4C23-B5FF-C3F6A527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C2D2BBC4-DCC2-4DF4-999B-4D33754F2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5F3A5819-E795-4097-BB91-668C1EC71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29401</xdr:colOff>
      <xdr:row>18</xdr:row>
      <xdr:rowOff>76200</xdr:rowOff>
    </xdr:from>
    <xdr:to>
      <xdr:col>11</xdr:col>
      <xdr:colOff>733425</xdr:colOff>
      <xdr:row>35</xdr:row>
      <xdr:rowOff>97320</xdr:rowOff>
    </xdr:to>
    <xdr:graphicFrame macro="">
      <xdr:nvGraphicFramePr>
        <xdr:cNvPr id="2" name="グラフ 1">
          <a:extLst>
            <a:ext uri="{FF2B5EF4-FFF2-40B4-BE49-F238E27FC236}">
              <a16:creationId xmlns:a16="http://schemas.microsoft.com/office/drawing/2014/main" id="{359338E0-A74E-4DB5-B40C-FB6E51E21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32</xdr:row>
      <xdr:rowOff>257174</xdr:rowOff>
    </xdr:from>
    <xdr:to>
      <xdr:col>3</xdr:col>
      <xdr:colOff>745850</xdr:colOff>
      <xdr:row>47</xdr:row>
      <xdr:rowOff>95249</xdr:rowOff>
    </xdr:to>
    <xdr:graphicFrame macro="">
      <xdr:nvGraphicFramePr>
        <xdr:cNvPr id="11" name="グラフ 10">
          <a:extLst>
            <a:ext uri="{FF2B5EF4-FFF2-40B4-BE49-F238E27FC236}">
              <a16:creationId xmlns:a16="http://schemas.microsoft.com/office/drawing/2014/main" id="{4ABC8230-44E6-46D2-93D8-C18AC439B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C5A5BA4E-6F8E-4B37-8F6F-5DCD4FC98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335444</xdr:colOff>
      <xdr:row>38</xdr:row>
      <xdr:rowOff>117200</xdr:rowOff>
    </xdr:from>
    <xdr:to>
      <xdr:col>9</xdr:col>
      <xdr:colOff>334203</xdr:colOff>
      <xdr:row>48</xdr:row>
      <xdr:rowOff>208309</xdr:rowOff>
    </xdr:to>
    <xdr:graphicFrame macro="">
      <xdr:nvGraphicFramePr>
        <xdr:cNvPr id="5" name="グラフ 4">
          <a:extLst>
            <a:ext uri="{FF2B5EF4-FFF2-40B4-BE49-F238E27FC236}">
              <a16:creationId xmlns:a16="http://schemas.microsoft.com/office/drawing/2014/main" id="{5E37D2DB-EC10-45F1-83B7-E1638D2C6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612497</xdr:colOff>
      <xdr:row>38</xdr:row>
      <xdr:rowOff>144532</xdr:rowOff>
    </xdr:from>
    <xdr:to>
      <xdr:col>11</xdr:col>
      <xdr:colOff>473766</xdr:colOff>
      <xdr:row>48</xdr:row>
      <xdr:rowOff>235640</xdr:rowOff>
    </xdr:to>
    <xdr:graphicFrame macro="">
      <xdr:nvGraphicFramePr>
        <xdr:cNvPr id="6" name="グラフ 5">
          <a:extLst>
            <a:ext uri="{FF2B5EF4-FFF2-40B4-BE49-F238E27FC236}">
              <a16:creationId xmlns:a16="http://schemas.microsoft.com/office/drawing/2014/main" id="{E79BE6FB-2206-4985-8C71-0AFF756AF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10351</xdr:colOff>
      <xdr:row>18</xdr:row>
      <xdr:rowOff>76200</xdr:rowOff>
    </xdr:from>
    <xdr:to>
      <xdr:col>11</xdr:col>
      <xdr:colOff>714375</xdr:colOff>
      <xdr:row>35</xdr:row>
      <xdr:rowOff>97320</xdr:rowOff>
    </xdr:to>
    <xdr:graphicFrame macro="">
      <xdr:nvGraphicFramePr>
        <xdr:cNvPr id="2" name="グラフ 1">
          <a:extLst>
            <a:ext uri="{FF2B5EF4-FFF2-40B4-BE49-F238E27FC236}">
              <a16:creationId xmlns:a16="http://schemas.microsoft.com/office/drawing/2014/main" id="{934A2BA3-36AF-4724-8DAF-5571FF33E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33</xdr:row>
      <xdr:rowOff>238124</xdr:rowOff>
    </xdr:from>
    <xdr:to>
      <xdr:col>3</xdr:col>
      <xdr:colOff>755375</xdr:colOff>
      <xdr:row>48</xdr:row>
      <xdr:rowOff>200024</xdr:rowOff>
    </xdr:to>
    <xdr:graphicFrame macro="">
      <xdr:nvGraphicFramePr>
        <xdr:cNvPr id="11" name="グラフ 10">
          <a:extLst>
            <a:ext uri="{FF2B5EF4-FFF2-40B4-BE49-F238E27FC236}">
              <a16:creationId xmlns:a16="http://schemas.microsoft.com/office/drawing/2014/main" id="{74921A26-6EDB-4CFD-8F8D-6DF0AE614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FF59CCC7-9317-4C86-B499-E4DF5B8C1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FCF7BB39-BAAA-4FA9-8A8F-C1C77A852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5E93E8FB-9553-4A06-934A-15C70C805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38926</xdr:colOff>
      <xdr:row>18</xdr:row>
      <xdr:rowOff>57150</xdr:rowOff>
    </xdr:from>
    <xdr:to>
      <xdr:col>11</xdr:col>
      <xdr:colOff>742950</xdr:colOff>
      <xdr:row>35</xdr:row>
      <xdr:rowOff>78270</xdr:rowOff>
    </xdr:to>
    <xdr:graphicFrame macro="">
      <xdr:nvGraphicFramePr>
        <xdr:cNvPr id="2" name="グラフ 1">
          <a:extLst>
            <a:ext uri="{FF2B5EF4-FFF2-40B4-BE49-F238E27FC236}">
              <a16:creationId xmlns:a16="http://schemas.microsoft.com/office/drawing/2014/main" id="{14C57B37-82AB-407D-852C-E95905180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33</xdr:row>
      <xdr:rowOff>238124</xdr:rowOff>
    </xdr:from>
    <xdr:to>
      <xdr:col>3</xdr:col>
      <xdr:colOff>717275</xdr:colOff>
      <xdr:row>48</xdr:row>
      <xdr:rowOff>200024</xdr:rowOff>
    </xdr:to>
    <xdr:graphicFrame macro="">
      <xdr:nvGraphicFramePr>
        <xdr:cNvPr id="11" name="グラフ 10">
          <a:extLst>
            <a:ext uri="{FF2B5EF4-FFF2-40B4-BE49-F238E27FC236}">
              <a16:creationId xmlns:a16="http://schemas.microsoft.com/office/drawing/2014/main" id="{6B8AA4E3-6611-4D20-A9DF-B5FF58880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00BDCF0A-B025-46F6-A231-16CE0B9AA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499207B0-87BE-409F-9051-C24BC7A98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86FB7163-F3F0-4162-9857-599782FBE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38926</xdr:colOff>
      <xdr:row>18</xdr:row>
      <xdr:rowOff>95250</xdr:rowOff>
    </xdr:from>
    <xdr:to>
      <xdr:col>11</xdr:col>
      <xdr:colOff>742950</xdr:colOff>
      <xdr:row>35</xdr:row>
      <xdr:rowOff>116370</xdr:rowOff>
    </xdr:to>
    <xdr:graphicFrame macro="">
      <xdr:nvGraphicFramePr>
        <xdr:cNvPr id="2" name="グラフ 1">
          <a:extLst>
            <a:ext uri="{FF2B5EF4-FFF2-40B4-BE49-F238E27FC236}">
              <a16:creationId xmlns:a16="http://schemas.microsoft.com/office/drawing/2014/main" id="{D04D144D-72A5-488E-B671-4DD7F9C72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34</xdr:row>
      <xdr:rowOff>38099</xdr:rowOff>
    </xdr:from>
    <xdr:to>
      <xdr:col>3</xdr:col>
      <xdr:colOff>726800</xdr:colOff>
      <xdr:row>48</xdr:row>
      <xdr:rowOff>238124</xdr:rowOff>
    </xdr:to>
    <xdr:graphicFrame macro="">
      <xdr:nvGraphicFramePr>
        <xdr:cNvPr id="11" name="グラフ 10">
          <a:extLst>
            <a:ext uri="{FF2B5EF4-FFF2-40B4-BE49-F238E27FC236}">
              <a16:creationId xmlns:a16="http://schemas.microsoft.com/office/drawing/2014/main" id="{5AAEF1D2-A6DD-42BE-9393-DEAB327DB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D10BF8E0-E937-4B48-B91A-7E15F740A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AB83D255-7766-493A-8673-F997F54CE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755372</xdr:colOff>
      <xdr:row>38</xdr:row>
      <xdr:rowOff>154057</xdr:rowOff>
    </xdr:from>
    <xdr:to>
      <xdr:col>11</xdr:col>
      <xdr:colOff>616641</xdr:colOff>
      <xdr:row>48</xdr:row>
      <xdr:rowOff>245165</xdr:rowOff>
    </xdr:to>
    <xdr:graphicFrame macro="">
      <xdr:nvGraphicFramePr>
        <xdr:cNvPr id="6" name="グラフ 5">
          <a:extLst>
            <a:ext uri="{FF2B5EF4-FFF2-40B4-BE49-F238E27FC236}">
              <a16:creationId xmlns:a16="http://schemas.microsoft.com/office/drawing/2014/main" id="{768C70FC-FBB0-4518-8BD1-59C3135C1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38926</xdr:colOff>
      <xdr:row>18</xdr:row>
      <xdr:rowOff>66675</xdr:rowOff>
    </xdr:from>
    <xdr:to>
      <xdr:col>11</xdr:col>
      <xdr:colOff>742950</xdr:colOff>
      <xdr:row>35</xdr:row>
      <xdr:rowOff>87795</xdr:rowOff>
    </xdr:to>
    <xdr:graphicFrame macro="">
      <xdr:nvGraphicFramePr>
        <xdr:cNvPr id="2" name="グラフ 1">
          <a:extLst>
            <a:ext uri="{FF2B5EF4-FFF2-40B4-BE49-F238E27FC236}">
              <a16:creationId xmlns:a16="http://schemas.microsoft.com/office/drawing/2014/main" id="{1D61CA17-7FDA-4C4C-84B1-0E96A73A6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34</xdr:row>
      <xdr:rowOff>28574</xdr:rowOff>
    </xdr:from>
    <xdr:to>
      <xdr:col>3</xdr:col>
      <xdr:colOff>717275</xdr:colOff>
      <xdr:row>48</xdr:row>
      <xdr:rowOff>228599</xdr:rowOff>
    </xdr:to>
    <xdr:graphicFrame macro="">
      <xdr:nvGraphicFramePr>
        <xdr:cNvPr id="11" name="グラフ 10">
          <a:extLst>
            <a:ext uri="{FF2B5EF4-FFF2-40B4-BE49-F238E27FC236}">
              <a16:creationId xmlns:a16="http://schemas.microsoft.com/office/drawing/2014/main" id="{CE2C4FB5-58D9-4C03-A2BB-960DD985B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5C5FE92F-D9A4-4A51-BBC9-40B15304A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573569</xdr:colOff>
      <xdr:row>38</xdr:row>
      <xdr:rowOff>117200</xdr:rowOff>
    </xdr:from>
    <xdr:to>
      <xdr:col>9</xdr:col>
      <xdr:colOff>572328</xdr:colOff>
      <xdr:row>48</xdr:row>
      <xdr:rowOff>208309</xdr:rowOff>
    </xdr:to>
    <xdr:graphicFrame macro="">
      <xdr:nvGraphicFramePr>
        <xdr:cNvPr id="5" name="グラフ 4">
          <a:extLst>
            <a:ext uri="{FF2B5EF4-FFF2-40B4-BE49-F238E27FC236}">
              <a16:creationId xmlns:a16="http://schemas.microsoft.com/office/drawing/2014/main" id="{20201C21-335A-498E-9F52-4C846D560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764897</xdr:colOff>
      <xdr:row>38</xdr:row>
      <xdr:rowOff>87382</xdr:rowOff>
    </xdr:from>
    <xdr:to>
      <xdr:col>11</xdr:col>
      <xdr:colOff>626166</xdr:colOff>
      <xdr:row>48</xdr:row>
      <xdr:rowOff>178490</xdr:rowOff>
    </xdr:to>
    <xdr:graphicFrame macro="">
      <xdr:nvGraphicFramePr>
        <xdr:cNvPr id="6" name="グラフ 5">
          <a:extLst>
            <a:ext uri="{FF2B5EF4-FFF2-40B4-BE49-F238E27FC236}">
              <a16:creationId xmlns:a16="http://schemas.microsoft.com/office/drawing/2014/main" id="{57342D43-13E5-4998-B93B-FE7936C2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825</xdr:colOff>
      <xdr:row>18</xdr:row>
      <xdr:rowOff>85725</xdr:rowOff>
    </xdr:from>
    <xdr:to>
      <xdr:col>11</xdr:col>
      <xdr:colOff>771524</xdr:colOff>
      <xdr:row>35</xdr:row>
      <xdr:rowOff>106845</xdr:rowOff>
    </xdr:to>
    <xdr:graphicFrame macro="">
      <xdr:nvGraphicFramePr>
        <xdr:cNvPr id="2" name="グラフ 1">
          <a:extLst>
            <a:ext uri="{FF2B5EF4-FFF2-40B4-BE49-F238E27FC236}">
              <a16:creationId xmlns:a16="http://schemas.microsoft.com/office/drawing/2014/main" id="{D55380DB-E9E4-4E34-ABDB-4972E75CC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33</xdr:row>
      <xdr:rowOff>228599</xdr:rowOff>
    </xdr:from>
    <xdr:to>
      <xdr:col>3</xdr:col>
      <xdr:colOff>745850</xdr:colOff>
      <xdr:row>48</xdr:row>
      <xdr:rowOff>190499</xdr:rowOff>
    </xdr:to>
    <xdr:graphicFrame macro="">
      <xdr:nvGraphicFramePr>
        <xdr:cNvPr id="11" name="グラフ 10">
          <a:extLst>
            <a:ext uri="{FF2B5EF4-FFF2-40B4-BE49-F238E27FC236}">
              <a16:creationId xmlns:a16="http://schemas.microsoft.com/office/drawing/2014/main" id="{1A624E50-0DB9-4039-8E4B-1F6AC0187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19051</xdr:colOff>
      <xdr:row>1</xdr:row>
      <xdr:rowOff>38101</xdr:rowOff>
    </xdr:from>
    <xdr:to>
      <xdr:col>15</xdr:col>
      <xdr:colOff>704851</xdr:colOff>
      <xdr:row>2</xdr:row>
      <xdr:rowOff>28576</xdr:rowOff>
    </xdr:to>
    <xdr:sp macro="" textlink="">
      <xdr:nvSpPr>
        <xdr:cNvPr id="3" name="フローチャート: 代替処理 2">
          <a:extLst>
            <a:ext uri="{FF2B5EF4-FFF2-40B4-BE49-F238E27FC236}">
              <a16:creationId xmlns:a16="http://schemas.microsoft.com/office/drawing/2014/main" id="{00000000-0008-0000-0E00-000003000000}"/>
            </a:ext>
          </a:extLst>
        </xdr:cNvPr>
        <xdr:cNvSpPr/>
      </xdr:nvSpPr>
      <xdr:spPr>
        <a:xfrm>
          <a:off x="904876" y="628651"/>
          <a:ext cx="14439900" cy="838200"/>
        </a:xfrm>
        <a:prstGeom prst="flowChartAlternateProcess">
          <a:avLst/>
        </a:prstGeom>
        <a:solidFill>
          <a:schemeClr val="accent4">
            <a:lumMod val="20000"/>
            <a:lumOff val="8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資産目標</a:t>
          </a:r>
          <a:r>
            <a:rPr kumimoji="1" lang="ja-JP" altLang="en-US" sz="1800">
              <a:solidFill>
                <a:sysClr val="windowText" lastClr="000000"/>
              </a:solidFill>
            </a:rPr>
            <a:t>：</a:t>
          </a:r>
        </a:p>
      </xdr:txBody>
    </xdr:sp>
    <xdr:clientData/>
  </xdr:twoCellAnchor>
  <xdr:twoCellAnchor>
    <xdr:from>
      <xdr:col>1</xdr:col>
      <xdr:colOff>100853</xdr:colOff>
      <xdr:row>65</xdr:row>
      <xdr:rowOff>23530</xdr:rowOff>
    </xdr:from>
    <xdr:to>
      <xdr:col>10</xdr:col>
      <xdr:colOff>1075765</xdr:colOff>
      <xdr:row>95</xdr:row>
      <xdr:rowOff>149411</xdr:rowOff>
    </xdr:to>
    <xdr:graphicFrame macro="">
      <xdr:nvGraphicFramePr>
        <xdr:cNvPr id="2" name="グラフ 1">
          <a:extLst>
            <a:ext uri="{FF2B5EF4-FFF2-40B4-BE49-F238E27FC236}">
              <a16:creationId xmlns:a16="http://schemas.microsoft.com/office/drawing/2014/main" id="{A54990ED-9961-912C-6AB2-36DA0BF39D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excel-kakeibo-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tabColor theme="9" tint="0.59999389629810485"/>
  </sheetPr>
  <dimension ref="B2:R52"/>
  <sheetViews>
    <sheetView showGridLines="0" workbookViewId="0">
      <selection activeCell="A2" sqref="A2"/>
    </sheetView>
  </sheetViews>
  <sheetFormatPr defaultColWidth="8.875" defaultRowHeight="18.75"/>
  <cols>
    <col min="1" max="1" width="3.625" customWidth="1"/>
    <col min="2" max="2" width="7.875" customWidth="1"/>
    <col min="3" max="3" width="9" customWidth="1"/>
    <col min="4" max="4" width="9.125" bestFit="1" customWidth="1"/>
    <col min="5" max="5" width="11.375" customWidth="1"/>
    <col min="6" max="6" width="5.625" customWidth="1"/>
    <col min="7" max="7" width="7.625" customWidth="1"/>
    <col min="8" max="9" width="8.625" customWidth="1"/>
    <col min="10" max="10" width="8.125" customWidth="1"/>
    <col min="11" max="11" width="7.625" customWidth="1"/>
    <col min="12" max="12" width="9" customWidth="1"/>
    <col min="13" max="13" width="10" customWidth="1"/>
    <col min="14" max="14" width="11.125" bestFit="1" customWidth="1"/>
    <col min="15" max="15" width="11.625" customWidth="1"/>
    <col min="16" max="16" width="11.125" bestFit="1" customWidth="1"/>
  </cols>
  <sheetData>
    <row r="2" spans="2:18">
      <c r="B2" s="115" t="s">
        <v>0</v>
      </c>
      <c r="C2" s="195"/>
    </row>
    <row r="4" spans="2:18">
      <c r="B4" s="324" t="s">
        <v>1</v>
      </c>
      <c r="C4" s="325"/>
      <c r="D4" s="49"/>
      <c r="E4" s="351" t="s">
        <v>2</v>
      </c>
      <c r="F4" s="352"/>
      <c r="G4" s="50"/>
      <c r="H4" s="324" t="s">
        <v>3</v>
      </c>
      <c r="I4" s="325"/>
      <c r="K4" s="324" t="s">
        <v>4</v>
      </c>
      <c r="L4" s="325"/>
      <c r="M4" s="9"/>
      <c r="N4" s="324" t="s">
        <v>5</v>
      </c>
      <c r="O4" s="325"/>
      <c r="Q4" s="328" t="s">
        <v>6</v>
      </c>
      <c r="R4" s="329"/>
    </row>
    <row r="5" spans="2:18">
      <c r="B5" s="320" t="s">
        <v>7</v>
      </c>
      <c r="C5" s="321"/>
      <c r="D5" s="98"/>
      <c r="E5" s="326" t="s">
        <v>8</v>
      </c>
      <c r="F5" s="327"/>
      <c r="G5" s="99"/>
      <c r="H5" s="320" t="s">
        <v>9</v>
      </c>
      <c r="I5" s="321"/>
      <c r="J5" s="100"/>
      <c r="K5" s="320" t="s">
        <v>10</v>
      </c>
      <c r="L5" s="321"/>
      <c r="M5" s="100"/>
      <c r="N5" s="320" t="s">
        <v>11</v>
      </c>
      <c r="O5" s="321"/>
      <c r="Q5" s="118">
        <v>1</v>
      </c>
      <c r="R5" s="119" t="s">
        <v>12</v>
      </c>
    </row>
    <row r="6" spans="2:18">
      <c r="B6" s="316" t="s">
        <v>13</v>
      </c>
      <c r="C6" s="317"/>
      <c r="D6" s="98"/>
      <c r="E6" s="322" t="s">
        <v>14</v>
      </c>
      <c r="F6" s="323"/>
      <c r="G6" s="99"/>
      <c r="H6" s="316" t="s">
        <v>15</v>
      </c>
      <c r="I6" s="317"/>
      <c r="J6" s="100"/>
      <c r="K6" s="316" t="s">
        <v>16</v>
      </c>
      <c r="L6" s="317"/>
      <c r="M6" s="100"/>
      <c r="N6" s="316" t="s">
        <v>17</v>
      </c>
      <c r="O6" s="317"/>
    </row>
    <row r="7" spans="2:18">
      <c r="B7" s="316" t="s">
        <v>18</v>
      </c>
      <c r="C7" s="317"/>
      <c r="D7" s="98"/>
      <c r="E7" s="322" t="s">
        <v>19</v>
      </c>
      <c r="F7" s="323"/>
      <c r="G7" s="99"/>
      <c r="H7" s="316"/>
      <c r="I7" s="317"/>
      <c r="J7" s="100"/>
      <c r="K7" s="316" t="s">
        <v>20</v>
      </c>
      <c r="L7" s="317"/>
      <c r="M7" s="100"/>
      <c r="N7" s="316" t="s">
        <v>21</v>
      </c>
      <c r="O7" s="317"/>
    </row>
    <row r="8" spans="2:18">
      <c r="B8" s="316" t="s">
        <v>22</v>
      </c>
      <c r="C8" s="317"/>
      <c r="D8" s="98"/>
      <c r="E8" s="322" t="s">
        <v>23</v>
      </c>
      <c r="F8" s="323"/>
      <c r="G8" s="99"/>
      <c r="H8" s="316"/>
      <c r="I8" s="317"/>
      <c r="J8" s="100"/>
      <c r="K8" s="316" t="s">
        <v>24</v>
      </c>
      <c r="L8" s="317"/>
      <c r="M8" s="100"/>
      <c r="N8" s="316" t="s">
        <v>25</v>
      </c>
      <c r="O8" s="317"/>
    </row>
    <row r="9" spans="2:18">
      <c r="B9" s="316"/>
      <c r="C9" s="317"/>
      <c r="D9" s="98"/>
      <c r="E9" s="322" t="s">
        <v>26</v>
      </c>
      <c r="F9" s="323"/>
      <c r="G9" s="99"/>
      <c r="H9" s="316"/>
      <c r="I9" s="317"/>
      <c r="J9" s="100"/>
      <c r="K9" s="316" t="s">
        <v>27</v>
      </c>
      <c r="L9" s="317"/>
      <c r="M9" s="100"/>
      <c r="N9" s="316" t="s">
        <v>28</v>
      </c>
      <c r="O9" s="317"/>
    </row>
    <row r="10" spans="2:18">
      <c r="B10" s="316"/>
      <c r="C10" s="317"/>
      <c r="D10" s="98"/>
      <c r="E10" s="316"/>
      <c r="F10" s="317"/>
      <c r="G10" s="99"/>
      <c r="H10" s="316"/>
      <c r="I10" s="317"/>
      <c r="J10" s="100"/>
      <c r="K10" s="316" t="s">
        <v>29</v>
      </c>
      <c r="L10" s="317"/>
      <c r="M10" s="100"/>
      <c r="N10" s="316" t="s">
        <v>30</v>
      </c>
      <c r="O10" s="317"/>
    </row>
    <row r="11" spans="2:18">
      <c r="B11" s="316"/>
      <c r="C11" s="317"/>
      <c r="D11" s="98"/>
      <c r="E11" s="316"/>
      <c r="F11" s="317"/>
      <c r="G11" s="99"/>
      <c r="H11" s="316"/>
      <c r="I11" s="317"/>
      <c r="J11" s="100"/>
      <c r="K11" s="316" t="s">
        <v>31</v>
      </c>
      <c r="L11" s="317"/>
      <c r="M11" s="100"/>
      <c r="N11" s="316" t="s">
        <v>32</v>
      </c>
      <c r="O11" s="317"/>
    </row>
    <row r="12" spans="2:18">
      <c r="B12" s="316"/>
      <c r="C12" s="317"/>
      <c r="D12" s="98"/>
      <c r="E12" s="316"/>
      <c r="F12" s="317"/>
      <c r="G12" s="99"/>
      <c r="H12" s="316"/>
      <c r="I12" s="317"/>
      <c r="J12" s="100"/>
      <c r="K12" s="316"/>
      <c r="L12" s="317"/>
      <c r="M12" s="100"/>
      <c r="N12" s="316"/>
      <c r="O12" s="317"/>
    </row>
    <row r="13" spans="2:18">
      <c r="B13" s="316"/>
      <c r="C13" s="317"/>
      <c r="D13" s="98"/>
      <c r="E13" s="316"/>
      <c r="F13" s="317"/>
      <c r="G13" s="99"/>
      <c r="H13" s="316"/>
      <c r="I13" s="317"/>
      <c r="J13" s="101"/>
      <c r="K13" s="316"/>
      <c r="L13" s="317"/>
      <c r="M13" s="100"/>
      <c r="N13" s="316"/>
      <c r="O13" s="317"/>
    </row>
    <row r="14" spans="2:18">
      <c r="B14" s="316"/>
      <c r="C14" s="317"/>
      <c r="D14" s="98"/>
      <c r="E14" s="316"/>
      <c r="F14" s="317"/>
      <c r="G14" s="99"/>
      <c r="H14" s="316"/>
      <c r="I14" s="317"/>
      <c r="J14" s="100"/>
      <c r="K14" s="316"/>
      <c r="L14" s="317"/>
      <c r="M14" s="100"/>
      <c r="N14" s="316"/>
      <c r="O14" s="317"/>
    </row>
    <row r="15" spans="2:18">
      <c r="B15" s="318"/>
      <c r="C15" s="319"/>
      <c r="D15" s="98"/>
      <c r="E15" s="318"/>
      <c r="F15" s="319"/>
      <c r="G15" s="102"/>
      <c r="H15" s="318"/>
      <c r="I15" s="319"/>
      <c r="J15" s="100"/>
      <c r="K15" s="318"/>
      <c r="L15" s="319"/>
      <c r="M15" s="100"/>
      <c r="N15" s="318"/>
      <c r="O15" s="319"/>
    </row>
    <row r="17" spans="2:16">
      <c r="B17" t="s">
        <v>33</v>
      </c>
    </row>
    <row r="18" spans="2:16">
      <c r="B18" t="s">
        <v>34</v>
      </c>
    </row>
    <row r="19" spans="2:16">
      <c r="B19" t="s">
        <v>35</v>
      </c>
    </row>
    <row r="21" spans="2:16">
      <c r="B21" s="115" t="s">
        <v>36</v>
      </c>
    </row>
    <row r="22" spans="2:16" ht="19.5" thickBot="1"/>
    <row r="23" spans="2:16" ht="18" customHeight="1" thickTop="1">
      <c r="B23" s="155" t="s">
        <v>37</v>
      </c>
      <c r="C23" s="169"/>
      <c r="D23" s="170">
        <v>5000</v>
      </c>
      <c r="E23" s="171">
        <v>50000</v>
      </c>
      <c r="F23" s="169"/>
      <c r="G23" s="170">
        <v>0</v>
      </c>
      <c r="H23" s="171">
        <v>0</v>
      </c>
      <c r="I23" s="169"/>
      <c r="J23" s="170">
        <v>0</v>
      </c>
      <c r="K23" s="171">
        <v>0</v>
      </c>
      <c r="L23" s="169"/>
      <c r="M23" s="170">
        <v>0</v>
      </c>
      <c r="N23" s="172">
        <v>0</v>
      </c>
      <c r="O23" s="173">
        <f>0+SUM(N26:N88)</f>
        <v>0</v>
      </c>
      <c r="P23" s="174">
        <f>0+SUM(O26:O97)</f>
        <v>50000</v>
      </c>
    </row>
    <row r="24" spans="2:16" ht="18" customHeight="1">
      <c r="B24" s="156" t="s">
        <v>38</v>
      </c>
      <c r="C24" s="346" t="s">
        <v>39</v>
      </c>
      <c r="D24" s="347"/>
      <c r="E24" s="348"/>
      <c r="F24" s="346" t="s">
        <v>40</v>
      </c>
      <c r="G24" s="347"/>
      <c r="H24" s="348"/>
      <c r="I24" s="346" t="s">
        <v>41</v>
      </c>
      <c r="J24" s="347"/>
      <c r="K24" s="348"/>
      <c r="L24" s="346" t="s">
        <v>42</v>
      </c>
      <c r="M24" s="347"/>
      <c r="N24" s="348"/>
      <c r="O24" s="349" t="s">
        <v>37</v>
      </c>
      <c r="P24" s="350"/>
    </row>
    <row r="25" spans="2:16" ht="18" customHeight="1" thickBot="1">
      <c r="B25" s="157"/>
      <c r="C25" s="175" t="s">
        <v>43</v>
      </c>
      <c r="D25" s="176" t="s">
        <v>44</v>
      </c>
      <c r="E25" s="177" t="s">
        <v>45</v>
      </c>
      <c r="F25" s="175" t="s">
        <v>43</v>
      </c>
      <c r="G25" s="176" t="s">
        <v>44</v>
      </c>
      <c r="H25" s="177" t="s">
        <v>45</v>
      </c>
      <c r="I25" s="175" t="s">
        <v>43</v>
      </c>
      <c r="J25" s="176" t="s">
        <v>44</v>
      </c>
      <c r="K25" s="177" t="s">
        <v>45</v>
      </c>
      <c r="L25" s="175" t="s">
        <v>43</v>
      </c>
      <c r="M25" s="176" t="s">
        <v>44</v>
      </c>
      <c r="N25" s="177" t="s">
        <v>45</v>
      </c>
      <c r="O25" s="178" t="s">
        <v>44</v>
      </c>
      <c r="P25" s="179" t="s">
        <v>45</v>
      </c>
    </row>
    <row r="26" spans="2:16" ht="18" customHeight="1" thickTop="1">
      <c r="B26" s="330" t="s">
        <v>46</v>
      </c>
      <c r="C26" s="180" t="s">
        <v>47</v>
      </c>
      <c r="D26" s="181">
        <v>50000</v>
      </c>
      <c r="E26" s="182">
        <v>50000</v>
      </c>
      <c r="F26" s="180"/>
      <c r="G26" s="181"/>
      <c r="H26" s="182"/>
      <c r="I26" s="180"/>
      <c r="J26" s="181"/>
      <c r="K26" s="182"/>
      <c r="L26" s="180"/>
      <c r="M26" s="181"/>
      <c r="N26" s="183"/>
      <c r="O26" s="333">
        <f>0+SUM(D31,G31,J31,M31)</f>
        <v>50000</v>
      </c>
      <c r="P26" s="336">
        <f>0+SUM(E31,H31,K31,N31,)</f>
        <v>50000</v>
      </c>
    </row>
    <row r="27" spans="2:16" ht="18" customHeight="1">
      <c r="B27" s="331"/>
      <c r="C27" s="184"/>
      <c r="D27" s="185"/>
      <c r="E27" s="186"/>
      <c r="F27" s="184"/>
      <c r="G27" s="185"/>
      <c r="H27" s="186"/>
      <c r="I27" s="184"/>
      <c r="J27" s="185"/>
      <c r="K27" s="186"/>
      <c r="L27" s="184"/>
      <c r="M27" s="185"/>
      <c r="N27" s="187"/>
      <c r="O27" s="334"/>
      <c r="P27" s="337"/>
    </row>
    <row r="28" spans="2:16" ht="18" customHeight="1">
      <c r="B28" s="331"/>
      <c r="C28" s="188"/>
      <c r="D28" s="189"/>
      <c r="E28" s="190"/>
      <c r="F28" s="188"/>
      <c r="G28" s="189"/>
      <c r="H28" s="190"/>
      <c r="I28" s="188"/>
      <c r="J28" s="189"/>
      <c r="K28" s="190"/>
      <c r="L28" s="188"/>
      <c r="M28" s="189"/>
      <c r="N28" s="191"/>
      <c r="O28" s="334"/>
      <c r="P28" s="337"/>
    </row>
    <row r="29" spans="2:16" ht="18" customHeight="1">
      <c r="B29" s="331"/>
      <c r="C29" s="184"/>
      <c r="D29" s="185"/>
      <c r="E29" s="186"/>
      <c r="F29" s="184"/>
      <c r="G29" s="185"/>
      <c r="H29" s="186"/>
      <c r="I29" s="184"/>
      <c r="J29" s="185"/>
      <c r="K29" s="186"/>
      <c r="L29" s="184"/>
      <c r="M29" s="185"/>
      <c r="N29" s="187"/>
      <c r="O29" s="334"/>
      <c r="P29" s="337"/>
    </row>
    <row r="30" spans="2:16" ht="18" customHeight="1">
      <c r="B30" s="331"/>
      <c r="C30" s="188"/>
      <c r="D30" s="189"/>
      <c r="E30" s="190"/>
      <c r="F30" s="188"/>
      <c r="G30" s="189"/>
      <c r="H30" s="190"/>
      <c r="I30" s="188"/>
      <c r="J30" s="189"/>
      <c r="K30" s="190"/>
      <c r="L30" s="188"/>
      <c r="M30" s="189"/>
      <c r="N30" s="191"/>
      <c r="O30" s="334"/>
      <c r="P30" s="337"/>
    </row>
    <row r="31" spans="2:16" ht="18" customHeight="1" thickBot="1">
      <c r="B31" s="332"/>
      <c r="C31" s="192" t="s">
        <v>48</v>
      </c>
      <c r="D31" s="193">
        <f>SUM(D26:D30)</f>
        <v>50000</v>
      </c>
      <c r="E31" s="194">
        <f>SUM(E26:E30)</f>
        <v>50000</v>
      </c>
      <c r="F31" s="192" t="s">
        <v>48</v>
      </c>
      <c r="G31" s="193">
        <f>SUM(G26:G30)</f>
        <v>0</v>
      </c>
      <c r="H31" s="194">
        <f>SUM(H26:H30)</f>
        <v>0</v>
      </c>
      <c r="I31" s="192" t="s">
        <v>48</v>
      </c>
      <c r="J31" s="193">
        <f>SUM(J26:J30)</f>
        <v>0</v>
      </c>
      <c r="K31" s="194">
        <f>SUM(K26:K30)</f>
        <v>0</v>
      </c>
      <c r="L31" s="192" t="s">
        <v>48</v>
      </c>
      <c r="M31" s="193">
        <f>SUM(M26:M30)</f>
        <v>0</v>
      </c>
      <c r="N31" s="194">
        <f>SUM(N26:N30)</f>
        <v>0</v>
      </c>
      <c r="O31" s="335"/>
      <c r="P31" s="338"/>
    </row>
    <row r="32" spans="2:16" ht="18" customHeight="1" thickTop="1">
      <c r="B32" s="339" t="s">
        <v>49</v>
      </c>
      <c r="C32" s="162"/>
      <c r="D32" s="163"/>
      <c r="E32" s="164"/>
      <c r="F32" s="162"/>
      <c r="G32" s="163"/>
      <c r="H32" s="164"/>
      <c r="I32" s="162"/>
      <c r="J32" s="163"/>
      <c r="K32" s="164"/>
      <c r="L32" s="162"/>
      <c r="M32" s="163"/>
      <c r="N32" s="165"/>
      <c r="O32" s="340">
        <f>0+SUM(D37,G37,J37,M37)</f>
        <v>0</v>
      </c>
      <c r="P32" s="343">
        <f t="shared" ref="P32" si="0">0+SUM(E37,H37,K37,N37,)</f>
        <v>0</v>
      </c>
    </row>
    <row r="33" spans="2:16" ht="18" customHeight="1">
      <c r="B33" s="331"/>
      <c r="C33" s="158"/>
      <c r="D33" s="159"/>
      <c r="E33" s="160"/>
      <c r="F33" s="158"/>
      <c r="G33" s="159"/>
      <c r="H33" s="160"/>
      <c r="I33" s="158"/>
      <c r="J33" s="159"/>
      <c r="K33" s="160"/>
      <c r="L33" s="158"/>
      <c r="M33" s="159"/>
      <c r="N33" s="161"/>
      <c r="O33" s="341"/>
      <c r="P33" s="344"/>
    </row>
    <row r="34" spans="2:16" ht="18" customHeight="1">
      <c r="B34" s="331"/>
      <c r="C34" s="162"/>
      <c r="D34" s="163"/>
      <c r="E34" s="164"/>
      <c r="F34" s="162"/>
      <c r="G34" s="163"/>
      <c r="H34" s="164"/>
      <c r="I34" s="162"/>
      <c r="J34" s="163"/>
      <c r="K34" s="164"/>
      <c r="L34" s="162"/>
      <c r="M34" s="163"/>
      <c r="N34" s="165"/>
      <c r="O34" s="341"/>
      <c r="P34" s="344"/>
    </row>
    <row r="35" spans="2:16" ht="18" customHeight="1">
      <c r="B35" s="331"/>
      <c r="C35" s="158"/>
      <c r="D35" s="159"/>
      <c r="E35" s="160"/>
      <c r="F35" s="158"/>
      <c r="G35" s="159"/>
      <c r="H35" s="160"/>
      <c r="I35" s="158"/>
      <c r="J35" s="159"/>
      <c r="K35" s="160"/>
      <c r="L35" s="158"/>
      <c r="M35" s="159"/>
      <c r="N35" s="161"/>
      <c r="O35" s="341"/>
      <c r="P35" s="344"/>
    </row>
    <row r="36" spans="2:16" ht="18" customHeight="1">
      <c r="B36" s="331"/>
      <c r="C36" s="162"/>
      <c r="D36" s="163"/>
      <c r="E36" s="164"/>
      <c r="F36" s="162"/>
      <c r="G36" s="163"/>
      <c r="H36" s="164"/>
      <c r="I36" s="162"/>
      <c r="J36" s="163"/>
      <c r="K36" s="164"/>
      <c r="L36" s="162"/>
      <c r="M36" s="163"/>
      <c r="N36" s="165"/>
      <c r="O36" s="341"/>
      <c r="P36" s="344"/>
    </row>
    <row r="37" spans="2:16" ht="18" customHeight="1" thickBot="1">
      <c r="B37" s="331"/>
      <c r="C37" s="166" t="s">
        <v>48</v>
      </c>
      <c r="D37" s="167">
        <f>SUM(D32:D36)</f>
        <v>0</v>
      </c>
      <c r="E37" s="168">
        <f>SUM(E32:E36)</f>
        <v>0</v>
      </c>
      <c r="F37" s="166" t="s">
        <v>48</v>
      </c>
      <c r="G37" s="167">
        <f>SUM(G32:G36)</f>
        <v>0</v>
      </c>
      <c r="H37" s="168">
        <f>SUM(H32:H36)</f>
        <v>0</v>
      </c>
      <c r="I37" s="166" t="s">
        <v>48</v>
      </c>
      <c r="J37" s="167">
        <f>SUM(J32:J36)</f>
        <v>0</v>
      </c>
      <c r="K37" s="168">
        <f>SUM(K32:K36)</f>
        <v>0</v>
      </c>
      <c r="L37" s="166" t="s">
        <v>48</v>
      </c>
      <c r="M37" s="167">
        <f>SUM(M32:M36)</f>
        <v>0</v>
      </c>
      <c r="N37" s="168">
        <f>SUM(N32:N36)</f>
        <v>0</v>
      </c>
      <c r="O37" s="342"/>
      <c r="P37" s="345"/>
    </row>
    <row r="38" spans="2:16" ht="19.5" thickTop="1">
      <c r="B38" s="114"/>
      <c r="C38" s="111"/>
      <c r="D38" s="111"/>
      <c r="E38" s="111"/>
      <c r="F38" s="111"/>
      <c r="G38" s="111"/>
      <c r="H38" s="111"/>
      <c r="I38" s="111"/>
      <c r="J38" s="111"/>
      <c r="K38" s="111"/>
      <c r="L38" s="111"/>
      <c r="M38" s="112"/>
      <c r="N38" s="113"/>
    </row>
    <row r="39" spans="2:16">
      <c r="B39" s="116" t="s">
        <v>50</v>
      </c>
      <c r="C39" s="111"/>
      <c r="D39" s="111"/>
      <c r="E39" s="111"/>
      <c r="F39" s="111"/>
      <c r="G39" s="111"/>
      <c r="H39" s="111"/>
      <c r="I39" s="111"/>
      <c r="J39" s="111"/>
      <c r="K39" s="111"/>
      <c r="L39" s="111"/>
      <c r="M39" s="112"/>
      <c r="N39" s="113"/>
    </row>
    <row r="40" spans="2:16">
      <c r="B40" s="116" t="s">
        <v>51</v>
      </c>
      <c r="C40" s="111"/>
      <c r="D40" s="111"/>
      <c r="E40" s="111"/>
      <c r="F40" s="111"/>
      <c r="G40" s="111"/>
      <c r="H40" s="111"/>
      <c r="I40" s="111"/>
      <c r="J40" s="111"/>
      <c r="K40" s="111"/>
      <c r="L40" s="111"/>
      <c r="M40" s="112"/>
      <c r="N40" s="113"/>
    </row>
    <row r="41" spans="2:16">
      <c r="B41" s="116" t="s">
        <v>52</v>
      </c>
      <c r="C41" s="111"/>
      <c r="D41" s="111"/>
      <c r="E41" s="111"/>
      <c r="F41" s="111"/>
      <c r="G41" s="111"/>
      <c r="H41" s="111"/>
      <c r="I41" s="111"/>
      <c r="J41" s="111"/>
      <c r="K41" s="111"/>
      <c r="L41" s="111"/>
      <c r="M41" s="112"/>
      <c r="N41" s="113"/>
    </row>
    <row r="43" spans="2:16">
      <c r="B43" s="115" t="s">
        <v>53</v>
      </c>
    </row>
    <row r="44" spans="2:16">
      <c r="B44" s="239" t="s">
        <v>54</v>
      </c>
    </row>
    <row r="45" spans="2:16">
      <c r="B45" t="s">
        <v>55</v>
      </c>
    </row>
    <row r="46" spans="2:16">
      <c r="B46" s="115" t="s">
        <v>56</v>
      </c>
    </row>
    <row r="47" spans="2:16">
      <c r="B47" t="s">
        <v>57</v>
      </c>
    </row>
    <row r="48" spans="2:16">
      <c r="B48" t="s">
        <v>58</v>
      </c>
    </row>
    <row r="50" spans="2:2">
      <c r="B50" t="s">
        <v>59</v>
      </c>
    </row>
    <row r="51" spans="2:2">
      <c r="B51" s="117" t="s">
        <v>173</v>
      </c>
    </row>
    <row r="52" spans="2:2">
      <c r="B52" t="s">
        <v>60</v>
      </c>
    </row>
  </sheetData>
  <mergeCells count="72">
    <mergeCell ref="Q4:R4"/>
    <mergeCell ref="B26:B31"/>
    <mergeCell ref="O26:O31"/>
    <mergeCell ref="P26:P31"/>
    <mergeCell ref="B32:B37"/>
    <mergeCell ref="O32:O37"/>
    <mergeCell ref="P32:P37"/>
    <mergeCell ref="C24:E24"/>
    <mergeCell ref="F24:H24"/>
    <mergeCell ref="I24:K24"/>
    <mergeCell ref="L24:N24"/>
    <mergeCell ref="O24:P24"/>
    <mergeCell ref="E4:F4"/>
    <mergeCell ref="H4:I4"/>
    <mergeCell ref="K4:L4"/>
    <mergeCell ref="B4:C4"/>
    <mergeCell ref="B5:C5"/>
    <mergeCell ref="B6:C6"/>
    <mergeCell ref="N4:O4"/>
    <mergeCell ref="E5:F5"/>
    <mergeCell ref="E6:F6"/>
    <mergeCell ref="N5:O5"/>
    <mergeCell ref="N6:O6"/>
    <mergeCell ref="E13:F13"/>
    <mergeCell ref="E14:F14"/>
    <mergeCell ref="E15:F15"/>
    <mergeCell ref="H5:I5"/>
    <mergeCell ref="H6:I6"/>
    <mergeCell ref="H7:I7"/>
    <mergeCell ref="H8:I8"/>
    <mergeCell ref="H9:I9"/>
    <mergeCell ref="H10:I10"/>
    <mergeCell ref="H11:I11"/>
    <mergeCell ref="E7:F7"/>
    <mergeCell ref="E8:F8"/>
    <mergeCell ref="E9:F9"/>
    <mergeCell ref="E10:F10"/>
    <mergeCell ref="E11:F11"/>
    <mergeCell ref="E12:F12"/>
    <mergeCell ref="H12:I12"/>
    <mergeCell ref="H13:I13"/>
    <mergeCell ref="H14:I14"/>
    <mergeCell ref="H15:I15"/>
    <mergeCell ref="K5:L5"/>
    <mergeCell ref="K6:L6"/>
    <mergeCell ref="K7:L7"/>
    <mergeCell ref="K8:L8"/>
    <mergeCell ref="K9:L9"/>
    <mergeCell ref="K10:L10"/>
    <mergeCell ref="N7:O7"/>
    <mergeCell ref="N8:O8"/>
    <mergeCell ref="N9:O9"/>
    <mergeCell ref="N15:O15"/>
    <mergeCell ref="K11:L11"/>
    <mergeCell ref="K12:L12"/>
    <mergeCell ref="K13:L13"/>
    <mergeCell ref="K14:L14"/>
    <mergeCell ref="K15:L15"/>
    <mergeCell ref="N10:O10"/>
    <mergeCell ref="N11:O11"/>
    <mergeCell ref="N12:O12"/>
    <mergeCell ref="N13:O13"/>
    <mergeCell ref="N14:O14"/>
    <mergeCell ref="B13:C13"/>
    <mergeCell ref="B14:C14"/>
    <mergeCell ref="B15:C15"/>
    <mergeCell ref="B7:C7"/>
    <mergeCell ref="B8:C8"/>
    <mergeCell ref="B9:C9"/>
    <mergeCell ref="B10:C10"/>
    <mergeCell ref="B11:C11"/>
    <mergeCell ref="B12:C12"/>
  </mergeCells>
  <phoneticPr fontId="1"/>
  <dataValidations count="1">
    <dataValidation type="list" allowBlank="1" showInputMessage="1" showErrorMessage="1" sqref="Q5" xr:uid="{F048D0EE-F28F-45DA-B5A5-0AE5C3D393C3}">
      <formula1>"1,2,3,4,5,6,7,8,9,10,11,12,13,14,15,16,17,18,19,20,21,22,23,24,25,26,27,28,29,30,31"</formula1>
    </dataValidation>
  </dataValidations>
  <hyperlinks>
    <hyperlink ref="B51" r:id="rId1" display="https://ari-mama.com/excel-kakeibo-2023/" xr:uid="{6A341E07-CAF3-DA4B-A09E-4B8271BECCCF}"/>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5341-5698-4C79-A6D8-CBF5269FD0AC}">
  <sheetPr filterMode="1">
    <tabColor rgb="FFF0D1F0"/>
    <pageSetUpPr fitToPage="1"/>
  </sheetPr>
  <dimension ref="B1:Q126"/>
  <sheetViews>
    <sheetView showGridLines="0" zoomScaleNormal="100" workbookViewId="0">
      <selection activeCell="A2" sqref="A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61</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v>10000</v>
      </c>
    </row>
    <row r="6" spans="2:12" outlineLevel="1">
      <c r="B6" s="208" t="s">
        <v>7</v>
      </c>
      <c r="C6" s="225">
        <v>300000</v>
      </c>
      <c r="D6" s="208" t="s">
        <v>68</v>
      </c>
      <c r="E6" s="217">
        <v>90000</v>
      </c>
      <c r="F6" s="226" t="s">
        <v>69</v>
      </c>
      <c r="G6" s="225">
        <v>30000</v>
      </c>
      <c r="H6" s="218"/>
      <c r="I6" s="217">
        <v>10000</v>
      </c>
      <c r="J6" s="226" t="s">
        <v>70</v>
      </c>
      <c r="K6" s="217">
        <v>30000</v>
      </c>
      <c r="L6" s="302" t="s">
        <v>44</v>
      </c>
    </row>
    <row r="7" spans="2:12" outlineLevel="1">
      <c r="B7" s="208" t="s">
        <v>13</v>
      </c>
      <c r="C7" s="225"/>
      <c r="D7" s="208" t="s">
        <v>71</v>
      </c>
      <c r="E7" s="217"/>
      <c r="F7" s="226" t="s">
        <v>72</v>
      </c>
      <c r="G7" s="225"/>
      <c r="H7" s="218"/>
      <c r="I7" s="217"/>
      <c r="J7" s="226" t="s">
        <v>73</v>
      </c>
      <c r="K7" s="217">
        <v>5000</v>
      </c>
      <c r="L7" s="394">
        <f>C16-SUM(E16,G16,I16,K16,L5)</f>
        <v>96000</v>
      </c>
    </row>
    <row r="8" spans="2:12" ht="19.5" outlineLevel="1" thickBot="1">
      <c r="B8" s="208" t="s">
        <v>74</v>
      </c>
      <c r="C8" s="225"/>
      <c r="D8" s="208" t="s">
        <v>75</v>
      </c>
      <c r="E8" s="217"/>
      <c r="F8" s="226"/>
      <c r="G8" s="225"/>
      <c r="H8" s="218"/>
      <c r="I8" s="217"/>
      <c r="J8" s="226" t="s">
        <v>76</v>
      </c>
      <c r="K8" s="217">
        <v>5000</v>
      </c>
      <c r="L8" s="395"/>
    </row>
    <row r="9" spans="2:12" outlineLevel="1">
      <c r="B9" s="208" t="s">
        <v>22</v>
      </c>
      <c r="C9" s="225"/>
      <c r="D9" s="208" t="s">
        <v>77</v>
      </c>
      <c r="E9" s="217"/>
      <c r="F9" s="226"/>
      <c r="G9" s="225"/>
      <c r="H9" s="218"/>
      <c r="I9" s="217"/>
      <c r="J9" s="226" t="s">
        <v>78</v>
      </c>
      <c r="K9" s="217">
        <v>4000</v>
      </c>
    </row>
    <row r="10" spans="2:12" outlineLevel="1">
      <c r="B10" s="208"/>
      <c r="C10" s="225"/>
      <c r="D10" s="208"/>
      <c r="E10" s="217"/>
      <c r="F10" s="226"/>
      <c r="G10" s="225"/>
      <c r="H10" s="218"/>
      <c r="I10" s="217"/>
      <c r="J10" s="226" t="s">
        <v>79</v>
      </c>
      <c r="K10" s="217">
        <v>7000</v>
      </c>
    </row>
    <row r="11" spans="2:12" outlineLevel="1">
      <c r="B11" s="208"/>
      <c r="C11" s="225"/>
      <c r="D11" s="208"/>
      <c r="E11" s="217"/>
      <c r="F11" s="226"/>
      <c r="G11" s="225"/>
      <c r="H11" s="218"/>
      <c r="I11" s="217"/>
      <c r="J11" s="226" t="s">
        <v>80</v>
      </c>
      <c r="K11" s="217">
        <v>10000</v>
      </c>
    </row>
    <row r="12" spans="2:12" outlineLevel="1">
      <c r="B12" s="208"/>
      <c r="C12" s="225"/>
      <c r="D12" s="208"/>
      <c r="E12" s="217"/>
      <c r="F12" s="226"/>
      <c r="G12" s="225"/>
      <c r="H12" s="218"/>
      <c r="I12" s="217"/>
      <c r="J12" s="226" t="s">
        <v>81</v>
      </c>
      <c r="K12" s="217">
        <v>3000</v>
      </c>
    </row>
    <row r="13" spans="2:12" outlineLevel="1">
      <c r="B13" s="208"/>
      <c r="C13" s="225"/>
      <c r="D13" s="208"/>
      <c r="E13" s="217"/>
      <c r="F13" s="226"/>
      <c r="G13" s="225"/>
      <c r="H13" s="218"/>
      <c r="I13" s="217"/>
      <c r="J13" s="226"/>
      <c r="K13" s="217"/>
    </row>
    <row r="14" spans="2:12" outlineLevel="1">
      <c r="B14" s="208"/>
      <c r="C14" s="225"/>
      <c r="D14" s="208"/>
      <c r="E14" s="217"/>
      <c r="F14" s="226"/>
      <c r="G14" s="225"/>
      <c r="H14" s="218"/>
      <c r="I14" s="217"/>
      <c r="J14" s="226"/>
      <c r="K14" s="217"/>
    </row>
    <row r="15" spans="2:12" outlineLevel="1">
      <c r="B15" s="208"/>
      <c r="C15" s="225"/>
      <c r="D15" s="208"/>
      <c r="E15" s="217"/>
      <c r="F15" s="226"/>
      <c r="G15" s="225"/>
      <c r="H15" s="218"/>
      <c r="I15" s="217"/>
      <c r="J15" s="226"/>
      <c r="K15" s="217"/>
    </row>
    <row r="16" spans="2:12" ht="19.5" outlineLevel="1" thickBot="1">
      <c r="B16" s="230" t="s">
        <v>37</v>
      </c>
      <c r="C16" s="233">
        <f>SUM(C6:C15)</f>
        <v>300000</v>
      </c>
      <c r="D16" s="230" t="s">
        <v>37</v>
      </c>
      <c r="E16" s="232">
        <f>SUM(E6:E15)</f>
        <v>90000</v>
      </c>
      <c r="F16" s="234" t="s">
        <v>37</v>
      </c>
      <c r="G16" s="233">
        <f>SUM(G6:G15)</f>
        <v>30000</v>
      </c>
      <c r="H16" s="230" t="s">
        <v>37</v>
      </c>
      <c r="I16" s="232">
        <f>SUM(I6:I15)</f>
        <v>10000</v>
      </c>
      <c r="J16" s="234" t="s">
        <v>37</v>
      </c>
      <c r="K16" s="232">
        <f>SUM(K6:K15)</f>
        <v>64000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t="s">
        <v>84</v>
      </c>
      <c r="C20" s="229">
        <v>30000</v>
      </c>
      <c r="D20" s="211">
        <f t="shared" ref="D20:D29" si="0">SUM(Q56,Q68,Q80,Q92,Q104)</f>
        <v>17000</v>
      </c>
      <c r="F20" s="213"/>
      <c r="G20" s="269" t="s">
        <v>166</v>
      </c>
      <c r="H20" s="269" t="s">
        <v>167</v>
      </c>
      <c r="I20" s="270" t="s">
        <v>168</v>
      </c>
      <c r="J20" s="270" t="s">
        <v>169</v>
      </c>
      <c r="K20" s="270" t="s">
        <v>170</v>
      </c>
      <c r="L20" s="271" t="s">
        <v>171</v>
      </c>
    </row>
    <row r="21" spans="2:12" outlineLevel="1">
      <c r="B21" s="208" t="s">
        <v>85</v>
      </c>
      <c r="C21" s="229">
        <v>10000</v>
      </c>
      <c r="D21" s="211">
        <f t="shared" si="0"/>
        <v>5000</v>
      </c>
      <c r="F21" s="264"/>
      <c r="G21" s="272" cm="1">
        <f t="array" ref="G21">INDEX(C55:P55,MATCH("*?",INDEX(C55:P55&amp;"",0),0))</f>
        <v>45658</v>
      </c>
      <c r="H21" s="272">
        <f>INDEX(C55:P55,MATCH(MAX(C55:P55)+1,C55:P55,1))</f>
        <v>45662</v>
      </c>
      <c r="I21" s="272" cm="1">
        <f t="array" ref="I21">INDEX(C103:P103,MATCH("*?",INDEX(C103:P103&amp;"",0),0))</f>
        <v>45684</v>
      </c>
      <c r="J21" s="272">
        <f>INDEX(C103:P103,MATCH(MAX(C103:P103)+1,C103:P103,1))</f>
        <v>45688</v>
      </c>
      <c r="K21" s="273" t="str" cm="1">
        <f t="array" ref="K21">IFERROR(INDEX(C115:P115,MATCH("*?",INDEX(C115:P115&amp;"",0),0)),"")</f>
        <v/>
      </c>
      <c r="L21" s="274" t="str">
        <f>IFERROR(INDEX(C115:P115,MATCH(MAX(C115:P115)+1,C115:P115,1)),"")</f>
        <v/>
      </c>
    </row>
    <row r="22" spans="2:12" outlineLevel="1">
      <c r="B22" s="208" t="s">
        <v>86</v>
      </c>
      <c r="C22" s="229">
        <v>5000</v>
      </c>
      <c r="D22" s="211">
        <f t="shared" si="0"/>
        <v>5500</v>
      </c>
      <c r="F22" s="264"/>
      <c r="G22" s="275"/>
      <c r="H22" s="275"/>
      <c r="I22" s="275"/>
      <c r="J22" s="275"/>
      <c r="K22" s="275"/>
      <c r="L22" s="263"/>
    </row>
    <row r="23" spans="2:12" outlineLevel="1">
      <c r="B23" s="208" t="s">
        <v>87</v>
      </c>
      <c r="C23" s="229">
        <v>5000</v>
      </c>
      <c r="D23" s="211">
        <f t="shared" si="0"/>
        <v>0</v>
      </c>
      <c r="F23" s="264"/>
      <c r="G23" s="276" t="str">
        <f>DAY(G21)&amp;"-"&amp;DAY(H21)&amp;"日"</f>
        <v>1-5日</v>
      </c>
      <c r="H23" s="276" t="str">
        <f>DAY(C67)&amp;"-"&amp;DAY(O67)&amp;"日"</f>
        <v>6-12日</v>
      </c>
      <c r="I23" s="276" t="str">
        <f>DAY(C79)&amp;"-"&amp;DAY(O79)&amp;"日"</f>
        <v>13-19日</v>
      </c>
      <c r="J23" s="276" t="str">
        <f>DAY(C91)&amp;"-"&amp;DAY(O91)&amp;"日"</f>
        <v>20-26日</v>
      </c>
      <c r="K23" s="276" t="str">
        <f>DAY(I21)&amp;"-"&amp;DAY(J21)&amp;"日"</f>
        <v>27-31日</v>
      </c>
      <c r="L23" s="265" t="str">
        <f>IF(K21="","",DAY(K21)&amp;"-"&amp;DAY(L21)&amp;"日")</f>
        <v/>
      </c>
    </row>
    <row r="24" spans="2:12" outlineLevel="1">
      <c r="B24" s="208" t="s">
        <v>88</v>
      </c>
      <c r="C24" s="229">
        <v>5000</v>
      </c>
      <c r="D24" s="211">
        <f t="shared" si="0"/>
        <v>5000</v>
      </c>
      <c r="F24" s="301" t="s">
        <v>84</v>
      </c>
      <c r="G24" s="277">
        <f t="shared" ref="G24:G34" si="1">Q56</f>
        <v>1000</v>
      </c>
      <c r="H24" s="277">
        <f t="shared" ref="H24:H34" si="2">Q68</f>
        <v>3000</v>
      </c>
      <c r="I24" s="277">
        <f t="shared" ref="I24:I34" si="3">Q80</f>
        <v>3000</v>
      </c>
      <c r="J24" s="277">
        <f t="shared" ref="J24:J34" si="4">Q92</f>
        <v>5000</v>
      </c>
      <c r="K24" s="277">
        <f t="shared" ref="K24:K34" si="5">Q104</f>
        <v>5000</v>
      </c>
      <c r="L24" s="267">
        <f>Q116</f>
        <v>0</v>
      </c>
    </row>
    <row r="25" spans="2:12" outlineLevel="1">
      <c r="B25" s="208" t="s">
        <v>89</v>
      </c>
      <c r="C25" s="229">
        <v>5000</v>
      </c>
      <c r="D25" s="211">
        <f t="shared" si="0"/>
        <v>1500</v>
      </c>
      <c r="F25" s="301" t="s">
        <v>85</v>
      </c>
      <c r="G25" s="277">
        <f t="shared" si="1"/>
        <v>5000</v>
      </c>
      <c r="H25" s="277">
        <f t="shared" si="2"/>
        <v>0</v>
      </c>
      <c r="I25" s="277">
        <f t="shared" si="3"/>
        <v>0</v>
      </c>
      <c r="J25" s="277">
        <f t="shared" si="4"/>
        <v>0</v>
      </c>
      <c r="K25" s="277">
        <f t="shared" si="5"/>
        <v>0</v>
      </c>
      <c r="L25" s="267">
        <f t="shared" ref="L25:L34" si="6">Q117</f>
        <v>0</v>
      </c>
    </row>
    <row r="26" spans="2:12" outlineLevel="1">
      <c r="B26" s="208" t="s">
        <v>90</v>
      </c>
      <c r="C26" s="229">
        <v>5000</v>
      </c>
      <c r="D26" s="211">
        <f t="shared" si="0"/>
        <v>2000</v>
      </c>
      <c r="F26" s="301" t="s">
        <v>86</v>
      </c>
      <c r="G26" s="277">
        <f t="shared" si="1"/>
        <v>1500</v>
      </c>
      <c r="H26" s="277">
        <f t="shared" si="2"/>
        <v>0</v>
      </c>
      <c r="I26" s="277">
        <f t="shared" si="3"/>
        <v>1000</v>
      </c>
      <c r="J26" s="277">
        <f t="shared" si="4"/>
        <v>3000</v>
      </c>
      <c r="K26" s="277">
        <f t="shared" si="5"/>
        <v>0</v>
      </c>
      <c r="L26" s="267">
        <f t="shared" si="6"/>
        <v>0</v>
      </c>
    </row>
    <row r="27" spans="2:12" outlineLevel="1">
      <c r="B27" s="208">
        <f>設定!J12</f>
        <v>0</v>
      </c>
      <c r="C27" s="229"/>
      <c r="D27" s="211">
        <f t="shared" si="0"/>
        <v>0</v>
      </c>
      <c r="F27" s="301" t="s">
        <v>87</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301" t="s">
        <v>88</v>
      </c>
      <c r="G28" s="277">
        <f t="shared" si="1"/>
        <v>0</v>
      </c>
      <c r="H28" s="277">
        <f t="shared" si="2"/>
        <v>5000</v>
      </c>
      <c r="I28" s="277">
        <f t="shared" si="3"/>
        <v>0</v>
      </c>
      <c r="J28" s="277">
        <f t="shared" si="4"/>
        <v>0</v>
      </c>
      <c r="K28" s="277">
        <f t="shared" si="5"/>
        <v>0</v>
      </c>
      <c r="L28" s="267">
        <f t="shared" si="6"/>
        <v>0</v>
      </c>
    </row>
    <row r="29" spans="2:12" outlineLevel="1">
      <c r="B29" s="208">
        <f>設定!J14</f>
        <v>0</v>
      </c>
      <c r="C29" s="229"/>
      <c r="D29" s="211">
        <f t="shared" si="0"/>
        <v>0</v>
      </c>
      <c r="F29" s="301" t="s">
        <v>89</v>
      </c>
      <c r="G29" s="277">
        <f t="shared" si="1"/>
        <v>0</v>
      </c>
      <c r="H29" s="277">
        <f t="shared" si="2"/>
        <v>1500</v>
      </c>
      <c r="I29" s="277">
        <f t="shared" si="3"/>
        <v>0</v>
      </c>
      <c r="J29" s="277">
        <f t="shared" si="4"/>
        <v>0</v>
      </c>
      <c r="K29" s="277">
        <f t="shared" si="5"/>
        <v>0</v>
      </c>
      <c r="L29" s="267">
        <f t="shared" si="6"/>
        <v>0</v>
      </c>
    </row>
    <row r="30" spans="2:12" ht="19.5" outlineLevel="1" thickBot="1">
      <c r="B30" s="230" t="s">
        <v>37</v>
      </c>
      <c r="C30" s="231">
        <f>SUM(C20:C29)</f>
        <v>65000</v>
      </c>
      <c r="D30" s="232">
        <f>SUM(D20:D29)</f>
        <v>36000</v>
      </c>
      <c r="F30" s="301" t="s">
        <v>90</v>
      </c>
      <c r="G30" s="277">
        <f t="shared" si="1"/>
        <v>0</v>
      </c>
      <c r="H30" s="277">
        <f t="shared" si="2"/>
        <v>0</v>
      </c>
      <c r="I30" s="277">
        <f t="shared" si="3"/>
        <v>0</v>
      </c>
      <c r="J30" s="277">
        <f t="shared" si="4"/>
        <v>0</v>
      </c>
      <c r="K30" s="277">
        <f t="shared" si="5"/>
        <v>2000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ht="28.5" customHeight="1" outlineLevel="1">
      <c r="B33" s="388">
        <f>D44-C44</f>
        <v>60000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7500</v>
      </c>
      <c r="H34" s="277">
        <f t="shared" si="2"/>
        <v>9500</v>
      </c>
      <c r="I34" s="277">
        <f t="shared" si="3"/>
        <v>4000</v>
      </c>
      <c r="J34" s="277">
        <f t="shared" si="4"/>
        <v>8000</v>
      </c>
      <c r="K34" s="277">
        <f t="shared" si="5"/>
        <v>7000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300000</v>
      </c>
    </row>
    <row r="38" spans="2:12" ht="19.5" outlineLevel="1">
      <c r="B38" s="262" t="s">
        <v>91</v>
      </c>
      <c r="C38" s="252">
        <f>E16</f>
        <v>90000</v>
      </c>
      <c r="D38" s="253"/>
      <c r="F38" s="396" t="s">
        <v>92</v>
      </c>
      <c r="G38" s="397"/>
      <c r="H38" s="397"/>
      <c r="I38" s="397"/>
      <c r="J38" s="397"/>
      <c r="K38" s="397"/>
      <c r="L38" s="398"/>
    </row>
    <row r="39" spans="2:12" outlineLevel="1">
      <c r="B39" s="262" t="s">
        <v>93</v>
      </c>
      <c r="C39" s="252">
        <f>G16</f>
        <v>30000</v>
      </c>
      <c r="D39" s="253"/>
      <c r="F39" s="213"/>
      <c r="L39" s="214"/>
    </row>
    <row r="40" spans="2:12" outlineLevel="1">
      <c r="B40" s="262" t="s">
        <v>94</v>
      </c>
      <c r="C40" s="236">
        <f>I16</f>
        <v>10000</v>
      </c>
      <c r="D40" s="253"/>
      <c r="F40" s="213"/>
      <c r="L40" s="214"/>
    </row>
    <row r="41" spans="2:12" outlineLevel="1">
      <c r="B41" s="262" t="s">
        <v>95</v>
      </c>
      <c r="C41" s="252">
        <f>K16</f>
        <v>64000</v>
      </c>
      <c r="D41" s="253"/>
      <c r="F41" s="213"/>
      <c r="L41" s="214"/>
    </row>
    <row r="42" spans="2:12" outlineLevel="1">
      <c r="B42" s="262" t="s">
        <v>96</v>
      </c>
      <c r="C42" s="252">
        <f>L5</f>
        <v>10000</v>
      </c>
      <c r="D42" s="253"/>
      <c r="F42" s="213"/>
      <c r="L42" s="214"/>
    </row>
    <row r="43" spans="2:12" outlineLevel="1">
      <c r="B43" s="262" t="s">
        <v>97</v>
      </c>
      <c r="C43" s="252">
        <f>D30</f>
        <v>36000</v>
      </c>
      <c r="D43" s="235"/>
      <c r="F43" s="213"/>
      <c r="L43" s="214"/>
    </row>
    <row r="44" spans="2:12" outlineLevel="1">
      <c r="B44" s="262" t="s">
        <v>98</v>
      </c>
      <c r="C44" s="252">
        <f>SUM(C38:C43)</f>
        <v>240000</v>
      </c>
      <c r="D44" s="253">
        <f>D37</f>
        <v>300000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c r="C51" s="307">
        <f>DATE(2025,1,設定!L5)</f>
        <v>45658</v>
      </c>
      <c r="D51" s="310"/>
      <c r="E51" s="308">
        <f>DATE(2025,2,設定!L5-1)</f>
        <v>45688</v>
      </c>
      <c r="F51" s="259"/>
      <c r="G51" s="259"/>
      <c r="H51" s="259"/>
      <c r="I51" s="259"/>
      <c r="J51" s="259"/>
      <c r="K51" s="259"/>
      <c r="L51" s="259"/>
      <c r="M51" s="259"/>
      <c r="N51" s="259"/>
      <c r="O51" s="259"/>
      <c r="P51" s="259"/>
    </row>
    <row r="52" spans="2:17" ht="6.75" customHeight="1" thickBot="1">
      <c r="B52" s="312"/>
      <c r="C52" s="313"/>
      <c r="D52" s="312"/>
      <c r="E52" s="311"/>
      <c r="F52" s="259"/>
      <c r="G52" s="259"/>
      <c r="H52" s="259"/>
      <c r="I52" s="259"/>
      <c r="J52" s="259"/>
      <c r="K52" s="259"/>
      <c r="L52" s="259"/>
      <c r="M52" s="259"/>
      <c r="N52" s="259"/>
      <c r="O52" s="259"/>
      <c r="P52" s="259"/>
    </row>
    <row r="53" spans="2:17" ht="19.5" hidden="1" thickBot="1">
      <c r="B53" s="260">
        <f>WEEKDAY(C51)</f>
        <v>4</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f>IF(OR($B$53&gt;G53,$O$53=$B$53),"",IF($B$53=G53,$C$51,E55+1))</f>
        <v>45658</v>
      </c>
      <c r="H55" s="367"/>
      <c r="I55" s="366">
        <f>IF(OR($B$53&gt;I53,$O$53=$B$53),"",IF($B$53=I53,$C$51,G55+1))</f>
        <v>45659</v>
      </c>
      <c r="J55" s="367"/>
      <c r="K55" s="366">
        <f>IF(OR($B$53&gt;K53,$O$53=$B$53),"",IF($B$53=K53,$C$51,I55+1))</f>
        <v>45660</v>
      </c>
      <c r="L55" s="367"/>
      <c r="M55" s="368">
        <f>IF(OR($B$53&gt;M53,$O$53=$B$53),"",IF($B$53=M53,$C$51,K55+1))</f>
        <v>45661</v>
      </c>
      <c r="N55" s="369"/>
      <c r="O55" s="370">
        <f>IF(B53=O53,C51,M55+1)</f>
        <v>45662</v>
      </c>
      <c r="P55" s="371"/>
      <c r="Q55" s="285" t="s">
        <v>37</v>
      </c>
    </row>
    <row r="56" spans="2:17">
      <c r="B56" s="295" t="s">
        <v>84</v>
      </c>
      <c r="C56" s="240">
        <v>1000</v>
      </c>
      <c r="D56" s="244"/>
      <c r="E56" s="240"/>
      <c r="F56" s="244"/>
      <c r="G56" s="240"/>
      <c r="H56" s="244"/>
      <c r="I56" s="240"/>
      <c r="J56" s="244"/>
      <c r="K56" s="240"/>
      <c r="L56" s="244"/>
      <c r="M56" s="240"/>
      <c r="N56" s="244"/>
      <c r="O56" s="240"/>
      <c r="P56" s="244"/>
      <c r="Q56" s="287">
        <f>SUM(C56:O56)</f>
        <v>1000</v>
      </c>
    </row>
    <row r="57" spans="2:17">
      <c r="B57" s="296" t="s">
        <v>85</v>
      </c>
      <c r="C57" s="241"/>
      <c r="D57" s="245"/>
      <c r="E57" s="241"/>
      <c r="F57" s="245"/>
      <c r="G57" s="241"/>
      <c r="H57" s="245"/>
      <c r="I57" s="241"/>
      <c r="J57" s="245"/>
      <c r="K57" s="241"/>
      <c r="L57" s="245"/>
      <c r="M57" s="241"/>
      <c r="N57" s="245"/>
      <c r="O57" s="241">
        <v>5000</v>
      </c>
      <c r="P57" s="245" t="s">
        <v>154</v>
      </c>
      <c r="Q57" s="289">
        <f t="shared" ref="Q57:Q65" si="12">SUM(C57:O57)</f>
        <v>5000</v>
      </c>
    </row>
    <row r="58" spans="2:17">
      <c r="B58" s="297" t="s">
        <v>86</v>
      </c>
      <c r="C58" s="242"/>
      <c r="D58" s="246"/>
      <c r="E58" s="242"/>
      <c r="F58" s="246"/>
      <c r="G58" s="242">
        <v>1500</v>
      </c>
      <c r="H58" s="246" t="s">
        <v>155</v>
      </c>
      <c r="I58" s="242"/>
      <c r="J58" s="246"/>
      <c r="K58" s="242"/>
      <c r="L58" s="246"/>
      <c r="M58" s="242"/>
      <c r="N58" s="246"/>
      <c r="O58" s="242"/>
      <c r="P58" s="246"/>
      <c r="Q58" s="291">
        <f t="shared" si="12"/>
        <v>1500</v>
      </c>
    </row>
    <row r="59" spans="2:17">
      <c r="B59" s="296" t="s">
        <v>87</v>
      </c>
      <c r="C59" s="241"/>
      <c r="D59" s="245"/>
      <c r="E59" s="241"/>
      <c r="F59" s="245"/>
      <c r="G59" s="241"/>
      <c r="H59" s="245"/>
      <c r="I59" s="241"/>
      <c r="J59" s="245"/>
      <c r="K59" s="241"/>
      <c r="L59" s="245"/>
      <c r="M59" s="241"/>
      <c r="N59" s="245"/>
      <c r="O59" s="241"/>
      <c r="P59" s="245"/>
      <c r="Q59" s="289">
        <f t="shared" si="12"/>
        <v>0</v>
      </c>
    </row>
    <row r="60" spans="2:17">
      <c r="B60" s="297" t="s">
        <v>88</v>
      </c>
      <c r="C60" s="242"/>
      <c r="D60" s="246"/>
      <c r="E60" s="242"/>
      <c r="F60" s="246"/>
      <c r="G60" s="242"/>
      <c r="H60" s="246"/>
      <c r="I60" s="242"/>
      <c r="J60" s="246"/>
      <c r="K60" s="242"/>
      <c r="L60" s="246"/>
      <c r="M60" s="242"/>
      <c r="N60" s="246"/>
      <c r="O60" s="242"/>
      <c r="P60" s="246"/>
      <c r="Q60" s="291">
        <f t="shared" si="12"/>
        <v>0</v>
      </c>
    </row>
    <row r="61" spans="2:17">
      <c r="B61" s="296" t="s">
        <v>89</v>
      </c>
      <c r="C61" s="241"/>
      <c r="D61" s="245"/>
      <c r="E61" s="241"/>
      <c r="F61" s="245"/>
      <c r="G61" s="241"/>
      <c r="H61" s="245"/>
      <c r="I61" s="241"/>
      <c r="J61" s="245"/>
      <c r="K61" s="241"/>
      <c r="L61" s="245"/>
      <c r="M61" s="241"/>
      <c r="N61" s="245"/>
      <c r="O61" s="241"/>
      <c r="P61" s="245"/>
      <c r="Q61" s="289">
        <f t="shared" si="12"/>
        <v>0</v>
      </c>
    </row>
    <row r="62" spans="2:17" ht="19.5" thickBot="1">
      <c r="B62" s="295" t="s">
        <v>90</v>
      </c>
      <c r="C62" s="298"/>
      <c r="D62" s="247"/>
      <c r="E62" s="243"/>
      <c r="F62" s="247"/>
      <c r="G62" s="243"/>
      <c r="H62" s="247"/>
      <c r="I62" s="243"/>
      <c r="J62" s="247"/>
      <c r="K62" s="243"/>
      <c r="L62" s="247"/>
      <c r="M62" s="243"/>
      <c r="N62" s="247"/>
      <c r="O62" s="243"/>
      <c r="P62" s="247"/>
      <c r="Q62" s="287">
        <f t="shared" si="12"/>
        <v>0</v>
      </c>
    </row>
    <row r="63" spans="2:17" ht="19.5" hidden="1" thickBot="1">
      <c r="B63" s="288">
        <f>設定!J12</f>
        <v>0</v>
      </c>
      <c r="C63" s="241"/>
      <c r="D63" s="245"/>
      <c r="E63" s="241"/>
      <c r="F63" s="245"/>
      <c r="G63" s="241"/>
      <c r="H63" s="245"/>
      <c r="I63" s="241"/>
      <c r="J63" s="245"/>
      <c r="K63" s="241"/>
      <c r="L63" s="245"/>
      <c r="M63" s="241"/>
      <c r="N63" s="245"/>
      <c r="O63" s="241"/>
      <c r="P63" s="245"/>
      <c r="Q63" s="289">
        <f t="shared" si="12"/>
        <v>0</v>
      </c>
    </row>
    <row r="64" spans="2:17" ht="19.5" hidden="1" thickBot="1">
      <c r="B64" s="290">
        <f>設定!J13</f>
        <v>0</v>
      </c>
      <c r="C64" s="242"/>
      <c r="D64" s="246"/>
      <c r="E64" s="242"/>
      <c r="F64" s="246"/>
      <c r="G64" s="242"/>
      <c r="H64" s="246"/>
      <c r="I64" s="242"/>
      <c r="J64" s="246"/>
      <c r="K64" s="242"/>
      <c r="L64" s="246"/>
      <c r="M64" s="242"/>
      <c r="N64" s="246"/>
      <c r="O64" s="242"/>
      <c r="P64" s="246"/>
      <c r="Q64" s="291">
        <f>SUM(C64:O64)</f>
        <v>0</v>
      </c>
    </row>
    <row r="65" spans="2:17" ht="19.5" hidden="1" thickBot="1">
      <c r="B65" s="292">
        <f>設定!J14</f>
        <v>0</v>
      </c>
      <c r="C65" s="278"/>
      <c r="D65" s="279"/>
      <c r="E65" s="278"/>
      <c r="F65" s="279"/>
      <c r="G65" s="278"/>
      <c r="H65" s="279"/>
      <c r="I65" s="278"/>
      <c r="J65" s="279"/>
      <c r="K65" s="278"/>
      <c r="L65" s="279"/>
      <c r="M65" s="278"/>
      <c r="N65" s="279"/>
      <c r="O65" s="299"/>
      <c r="P65" s="300"/>
      <c r="Q65" s="293">
        <f t="shared" si="12"/>
        <v>0</v>
      </c>
    </row>
    <row r="66" spans="2:17" ht="19.5" thickBot="1">
      <c r="B66" s="280" t="s">
        <v>37</v>
      </c>
      <c r="C66" s="353">
        <f>SUM(C56:C65)</f>
        <v>1000</v>
      </c>
      <c r="D66" s="354"/>
      <c r="E66" s="353">
        <f>SUM(E56:E65)</f>
        <v>0</v>
      </c>
      <c r="F66" s="354"/>
      <c r="G66" s="353">
        <f>SUM(G56:G65)</f>
        <v>1500</v>
      </c>
      <c r="H66" s="354"/>
      <c r="I66" s="353">
        <f>SUM(I56:I65)</f>
        <v>0</v>
      </c>
      <c r="J66" s="354"/>
      <c r="K66" s="353">
        <f>SUM(K56:K65)</f>
        <v>0</v>
      </c>
      <c r="L66" s="354"/>
      <c r="M66" s="353">
        <f>SUM(M56:M65)</f>
        <v>0</v>
      </c>
      <c r="N66" s="354"/>
      <c r="O66" s="353">
        <f>SUM(O56:O65)</f>
        <v>5000</v>
      </c>
      <c r="P66" s="354"/>
      <c r="Q66" s="294">
        <f>SUM(Q56:Q65)</f>
        <v>7500</v>
      </c>
    </row>
    <row r="67" spans="2:17" ht="22.5" thickBot="1">
      <c r="B67" s="281" t="s">
        <v>99</v>
      </c>
      <c r="C67" s="355">
        <f>O55+1</f>
        <v>45663</v>
      </c>
      <c r="D67" s="356"/>
      <c r="E67" s="355">
        <f>C67+1</f>
        <v>45664</v>
      </c>
      <c r="F67" s="356"/>
      <c r="G67" s="355">
        <f>E67+1</f>
        <v>45665</v>
      </c>
      <c r="H67" s="356"/>
      <c r="I67" s="355">
        <f>G67+1</f>
        <v>45666</v>
      </c>
      <c r="J67" s="356"/>
      <c r="K67" s="355">
        <f>I67+1</f>
        <v>45667</v>
      </c>
      <c r="L67" s="356"/>
      <c r="M67" s="358">
        <f>K67+1</f>
        <v>45668</v>
      </c>
      <c r="N67" s="359"/>
      <c r="O67" s="360">
        <f t="shared" ref="O67" si="13">M67+1</f>
        <v>45669</v>
      </c>
      <c r="P67" s="361"/>
      <c r="Q67" s="285" t="s">
        <v>37</v>
      </c>
    </row>
    <row r="68" spans="2:17">
      <c r="B68" s="286" t="s">
        <v>84</v>
      </c>
      <c r="C68" s="243"/>
      <c r="D68" s="247"/>
      <c r="E68" s="243">
        <v>3000</v>
      </c>
      <c r="F68" s="247"/>
      <c r="G68" s="243"/>
      <c r="H68" s="247"/>
      <c r="I68" s="243"/>
      <c r="J68" s="247"/>
      <c r="K68" s="243"/>
      <c r="L68" s="247"/>
      <c r="M68" s="243"/>
      <c r="N68" s="247"/>
      <c r="O68" s="243"/>
      <c r="P68" s="247"/>
      <c r="Q68" s="287">
        <f>SUM(C68:O68)</f>
        <v>3000</v>
      </c>
    </row>
    <row r="69" spans="2:17">
      <c r="B69" s="288" t="s">
        <v>85</v>
      </c>
      <c r="C69" s="241"/>
      <c r="D69" s="245"/>
      <c r="E69" s="241"/>
      <c r="F69" s="245"/>
      <c r="G69" s="241"/>
      <c r="H69" s="245"/>
      <c r="I69" s="241"/>
      <c r="J69" s="245"/>
      <c r="K69" s="241"/>
      <c r="L69" s="245"/>
      <c r="M69" s="241"/>
      <c r="N69" s="245"/>
      <c r="O69" s="241"/>
      <c r="P69" s="245"/>
      <c r="Q69" s="289">
        <f t="shared" ref="Q69:Q76" si="14">SUM(C69:O69)</f>
        <v>0</v>
      </c>
    </row>
    <row r="70" spans="2:17">
      <c r="B70" s="290" t="s">
        <v>86</v>
      </c>
      <c r="C70" s="242"/>
      <c r="D70" s="246"/>
      <c r="E70" s="242"/>
      <c r="F70" s="246"/>
      <c r="G70" s="242"/>
      <c r="H70" s="246"/>
      <c r="I70" s="242"/>
      <c r="J70" s="246"/>
      <c r="K70" s="242"/>
      <c r="L70" s="246"/>
      <c r="M70" s="242"/>
      <c r="N70" s="246"/>
      <c r="O70" s="242"/>
      <c r="P70" s="246"/>
      <c r="Q70" s="291">
        <f t="shared" si="14"/>
        <v>0</v>
      </c>
    </row>
    <row r="71" spans="2:17">
      <c r="B71" s="288" t="s">
        <v>87</v>
      </c>
      <c r="C71" s="241"/>
      <c r="D71" s="245"/>
      <c r="E71" s="241"/>
      <c r="F71" s="245"/>
      <c r="G71" s="241"/>
      <c r="H71" s="245"/>
      <c r="I71" s="241"/>
      <c r="J71" s="245"/>
      <c r="K71" s="241"/>
      <c r="L71" s="245"/>
      <c r="M71" s="241"/>
      <c r="N71" s="245"/>
      <c r="O71" s="241"/>
      <c r="P71" s="245"/>
      <c r="Q71" s="289">
        <f t="shared" si="14"/>
        <v>0</v>
      </c>
    </row>
    <row r="72" spans="2:17">
      <c r="B72" s="290" t="s">
        <v>88</v>
      </c>
      <c r="C72" s="242"/>
      <c r="D72" s="246"/>
      <c r="E72" s="242"/>
      <c r="F72" s="246"/>
      <c r="G72" s="242"/>
      <c r="H72" s="246"/>
      <c r="I72" s="242">
        <v>5000</v>
      </c>
      <c r="J72" s="246" t="s">
        <v>156</v>
      </c>
      <c r="K72" s="242"/>
      <c r="L72" s="246"/>
      <c r="M72" s="242"/>
      <c r="N72" s="246"/>
      <c r="O72" s="242"/>
      <c r="P72" s="246"/>
      <c r="Q72" s="291">
        <f t="shared" si="14"/>
        <v>5000</v>
      </c>
    </row>
    <row r="73" spans="2:17">
      <c r="B73" s="288" t="s">
        <v>89</v>
      </c>
      <c r="C73" s="241"/>
      <c r="D73" s="245"/>
      <c r="E73" s="241"/>
      <c r="F73" s="245"/>
      <c r="G73" s="241"/>
      <c r="H73" s="245"/>
      <c r="I73" s="241"/>
      <c r="J73" s="245"/>
      <c r="K73" s="241"/>
      <c r="L73" s="245"/>
      <c r="M73" s="241"/>
      <c r="N73" s="245"/>
      <c r="O73" s="241">
        <v>1500</v>
      </c>
      <c r="P73" s="245" t="s">
        <v>157</v>
      </c>
      <c r="Q73" s="289">
        <f t="shared" si="14"/>
        <v>1500</v>
      </c>
    </row>
    <row r="74" spans="2:17" ht="19.5" thickBot="1">
      <c r="B74" s="286" t="s">
        <v>90</v>
      </c>
      <c r="C74" s="243"/>
      <c r="D74" s="247"/>
      <c r="E74" s="243"/>
      <c r="F74" s="247"/>
      <c r="G74" s="243"/>
      <c r="H74" s="247"/>
      <c r="I74" s="243"/>
      <c r="J74" s="247"/>
      <c r="K74" s="243"/>
      <c r="L74" s="247"/>
      <c r="M74" s="243"/>
      <c r="N74" s="247"/>
      <c r="O74" s="243"/>
      <c r="P74" s="247"/>
      <c r="Q74" s="287">
        <f t="shared" si="14"/>
        <v>0</v>
      </c>
    </row>
    <row r="75" spans="2:17" ht="19.5" hidden="1" thickBot="1">
      <c r="B75" s="288">
        <f>設定!J12</f>
        <v>0</v>
      </c>
      <c r="C75" s="241"/>
      <c r="D75" s="245"/>
      <c r="E75" s="241"/>
      <c r="F75" s="245"/>
      <c r="G75" s="241"/>
      <c r="H75" s="245"/>
      <c r="I75" s="241"/>
      <c r="J75" s="245"/>
      <c r="K75" s="241"/>
      <c r="L75" s="245"/>
      <c r="M75" s="241"/>
      <c r="N75" s="245"/>
      <c r="O75" s="241"/>
      <c r="P75" s="245"/>
      <c r="Q75" s="289">
        <f t="shared" si="14"/>
        <v>0</v>
      </c>
    </row>
    <row r="76" spans="2:17" ht="19.5" hidden="1" thickBot="1">
      <c r="B76" s="290">
        <f>設定!J13</f>
        <v>0</v>
      </c>
      <c r="C76" s="242"/>
      <c r="D76" s="246"/>
      <c r="E76" s="242"/>
      <c r="F76" s="246"/>
      <c r="G76" s="242"/>
      <c r="H76" s="246"/>
      <c r="I76" s="242"/>
      <c r="J76" s="246"/>
      <c r="K76" s="242"/>
      <c r="L76" s="246"/>
      <c r="M76" s="242"/>
      <c r="N76" s="246"/>
      <c r="O76" s="242"/>
      <c r="P76" s="246"/>
      <c r="Q76" s="291">
        <f t="shared" si="14"/>
        <v>0</v>
      </c>
    </row>
    <row r="77" spans="2:17" ht="19.5" hidden="1" thickBot="1">
      <c r="B77" s="292">
        <f>設定!J14</f>
        <v>0</v>
      </c>
      <c r="C77" s="278"/>
      <c r="D77" s="279"/>
      <c r="E77" s="278"/>
      <c r="F77" s="279"/>
      <c r="G77" s="278"/>
      <c r="H77" s="279"/>
      <c r="I77" s="278"/>
      <c r="J77" s="279"/>
      <c r="K77" s="278"/>
      <c r="L77" s="279"/>
      <c r="M77" s="278"/>
      <c r="N77" s="279"/>
      <c r="O77" s="278"/>
      <c r="P77" s="279"/>
      <c r="Q77" s="293">
        <f>SUM(C77:O77)</f>
        <v>0</v>
      </c>
    </row>
    <row r="78" spans="2:17" ht="19.5" thickBot="1">
      <c r="B78" s="280" t="s">
        <v>37</v>
      </c>
      <c r="C78" s="353">
        <f>SUM(C68:C77)</f>
        <v>0</v>
      </c>
      <c r="D78" s="354"/>
      <c r="E78" s="353">
        <f>SUM(E68:E77)</f>
        <v>3000</v>
      </c>
      <c r="F78" s="354"/>
      <c r="G78" s="353">
        <f>SUM(G68:G77)</f>
        <v>0</v>
      </c>
      <c r="H78" s="354"/>
      <c r="I78" s="353">
        <f>SUM(I68:I77)</f>
        <v>5000</v>
      </c>
      <c r="J78" s="354"/>
      <c r="K78" s="353">
        <f>SUM(K68:K77)</f>
        <v>0</v>
      </c>
      <c r="L78" s="354"/>
      <c r="M78" s="353">
        <f>SUM(M68:M77)</f>
        <v>0</v>
      </c>
      <c r="N78" s="354"/>
      <c r="O78" s="353">
        <f>SUM(O68:O77)</f>
        <v>1500</v>
      </c>
      <c r="P78" s="354"/>
      <c r="Q78" s="294">
        <f>SUM(Q68:Q77)</f>
        <v>9500</v>
      </c>
    </row>
    <row r="79" spans="2:17" ht="22.5" thickBot="1">
      <c r="B79" s="281" t="s">
        <v>99</v>
      </c>
      <c r="C79" s="355">
        <f>O67+1</f>
        <v>45670</v>
      </c>
      <c r="D79" s="356"/>
      <c r="E79" s="355">
        <f>C79+1</f>
        <v>45671</v>
      </c>
      <c r="F79" s="356"/>
      <c r="G79" s="355">
        <f>E79+1</f>
        <v>45672</v>
      </c>
      <c r="H79" s="356"/>
      <c r="I79" s="355">
        <f>G79+1</f>
        <v>45673</v>
      </c>
      <c r="J79" s="356"/>
      <c r="K79" s="355">
        <f>I79+1</f>
        <v>45674</v>
      </c>
      <c r="L79" s="356"/>
      <c r="M79" s="358">
        <f>K79+1</f>
        <v>45675</v>
      </c>
      <c r="N79" s="359"/>
      <c r="O79" s="360">
        <f t="shared" ref="O79" si="15">M79+1</f>
        <v>45676</v>
      </c>
      <c r="P79" s="361"/>
      <c r="Q79" s="285" t="s">
        <v>37</v>
      </c>
    </row>
    <row r="80" spans="2:17">
      <c r="B80" s="286" t="s">
        <v>84</v>
      </c>
      <c r="C80" s="243"/>
      <c r="D80" s="247"/>
      <c r="E80" s="243">
        <v>3000</v>
      </c>
      <c r="F80" s="247"/>
      <c r="G80" s="243"/>
      <c r="H80" s="247"/>
      <c r="I80" s="243"/>
      <c r="J80" s="247"/>
      <c r="K80" s="243"/>
      <c r="L80" s="247"/>
      <c r="M80" s="243"/>
      <c r="N80" s="247"/>
      <c r="O80" s="243"/>
      <c r="P80" s="247"/>
      <c r="Q80" s="287">
        <f>SUM(C80:O80)</f>
        <v>3000</v>
      </c>
    </row>
    <row r="81" spans="2:17">
      <c r="B81" s="288" t="s">
        <v>85</v>
      </c>
      <c r="C81" s="241"/>
      <c r="D81" s="245"/>
      <c r="E81" s="241"/>
      <c r="F81" s="245"/>
      <c r="G81" s="241"/>
      <c r="H81" s="245"/>
      <c r="I81" s="241"/>
      <c r="J81" s="245"/>
      <c r="K81" s="241"/>
      <c r="L81" s="245"/>
      <c r="M81" s="241"/>
      <c r="N81" s="245"/>
      <c r="O81" s="241"/>
      <c r="P81" s="245"/>
      <c r="Q81" s="289">
        <f t="shared" ref="Q81:Q89" si="16">SUM(C81:O81)</f>
        <v>0</v>
      </c>
    </row>
    <row r="82" spans="2:17">
      <c r="B82" s="290" t="s">
        <v>86</v>
      </c>
      <c r="C82" s="242"/>
      <c r="D82" s="246"/>
      <c r="E82" s="242"/>
      <c r="F82" s="246"/>
      <c r="G82" s="242"/>
      <c r="H82" s="246"/>
      <c r="I82" s="242">
        <v>1000</v>
      </c>
      <c r="J82" s="246"/>
      <c r="K82" s="242"/>
      <c r="L82" s="246"/>
      <c r="M82" s="242"/>
      <c r="N82" s="246"/>
      <c r="O82" s="242"/>
      <c r="P82" s="246"/>
      <c r="Q82" s="291">
        <f t="shared" si="16"/>
        <v>1000</v>
      </c>
    </row>
    <row r="83" spans="2:17">
      <c r="B83" s="288" t="s">
        <v>87</v>
      </c>
      <c r="C83" s="241"/>
      <c r="D83" s="245"/>
      <c r="E83" s="241"/>
      <c r="F83" s="245"/>
      <c r="G83" s="241"/>
      <c r="H83" s="245"/>
      <c r="I83" s="241"/>
      <c r="J83" s="245"/>
      <c r="K83" s="241"/>
      <c r="L83" s="245"/>
      <c r="M83" s="241"/>
      <c r="N83" s="245"/>
      <c r="O83" s="241"/>
      <c r="P83" s="245"/>
      <c r="Q83" s="289">
        <f t="shared" si="16"/>
        <v>0</v>
      </c>
    </row>
    <row r="84" spans="2:17">
      <c r="B84" s="290" t="s">
        <v>88</v>
      </c>
      <c r="C84" s="242"/>
      <c r="D84" s="246"/>
      <c r="E84" s="242"/>
      <c r="F84" s="246"/>
      <c r="G84" s="242"/>
      <c r="H84" s="246"/>
      <c r="I84" s="242"/>
      <c r="J84" s="246"/>
      <c r="K84" s="242"/>
      <c r="L84" s="246"/>
      <c r="M84" s="242"/>
      <c r="N84" s="246"/>
      <c r="O84" s="242"/>
      <c r="P84" s="246"/>
      <c r="Q84" s="291">
        <f t="shared" si="16"/>
        <v>0</v>
      </c>
    </row>
    <row r="85" spans="2:17">
      <c r="B85" s="288" t="s">
        <v>89</v>
      </c>
      <c r="C85" s="241"/>
      <c r="D85" s="245"/>
      <c r="E85" s="241"/>
      <c r="F85" s="245"/>
      <c r="G85" s="241"/>
      <c r="H85" s="245"/>
      <c r="I85" s="241"/>
      <c r="J85" s="245"/>
      <c r="K85" s="241"/>
      <c r="L85" s="245"/>
      <c r="M85" s="241"/>
      <c r="N85" s="245"/>
      <c r="O85" s="241"/>
      <c r="P85" s="245"/>
      <c r="Q85" s="289">
        <f t="shared" si="16"/>
        <v>0</v>
      </c>
    </row>
    <row r="86" spans="2:17" ht="19.5" thickBot="1">
      <c r="B86" s="286" t="s">
        <v>90</v>
      </c>
      <c r="C86" s="243"/>
      <c r="D86" s="247"/>
      <c r="E86" s="243"/>
      <c r="F86" s="247"/>
      <c r="G86" s="243"/>
      <c r="H86" s="247"/>
      <c r="I86" s="243"/>
      <c r="J86" s="247"/>
      <c r="K86" s="243"/>
      <c r="L86" s="247"/>
      <c r="M86" s="243"/>
      <c r="N86" s="247"/>
      <c r="O86" s="243"/>
      <c r="P86" s="247"/>
      <c r="Q86" s="287">
        <f t="shared" si="16"/>
        <v>0</v>
      </c>
    </row>
    <row r="87" spans="2:17" ht="19.5" hidden="1" thickBot="1">
      <c r="B87" s="288">
        <f>設定!J12</f>
        <v>0</v>
      </c>
      <c r="C87" s="241"/>
      <c r="D87" s="245"/>
      <c r="E87" s="241"/>
      <c r="F87" s="245"/>
      <c r="G87" s="241"/>
      <c r="H87" s="245"/>
      <c r="I87" s="241"/>
      <c r="J87" s="245"/>
      <c r="K87" s="241"/>
      <c r="L87" s="245"/>
      <c r="M87" s="241"/>
      <c r="N87" s="245"/>
      <c r="O87" s="241"/>
      <c r="P87" s="245"/>
      <c r="Q87" s="289">
        <f t="shared" si="16"/>
        <v>0</v>
      </c>
    </row>
    <row r="88" spans="2:17" ht="19.5" hidden="1" thickBot="1">
      <c r="B88" s="290">
        <f>設定!J13</f>
        <v>0</v>
      </c>
      <c r="C88" s="242"/>
      <c r="D88" s="246"/>
      <c r="E88" s="242"/>
      <c r="F88" s="246"/>
      <c r="G88" s="242"/>
      <c r="H88" s="246"/>
      <c r="I88" s="242"/>
      <c r="J88" s="246"/>
      <c r="K88" s="242"/>
      <c r="L88" s="246"/>
      <c r="M88" s="242"/>
      <c r="N88" s="246"/>
      <c r="O88" s="242"/>
      <c r="P88" s="246"/>
      <c r="Q88" s="291">
        <f t="shared" si="16"/>
        <v>0</v>
      </c>
    </row>
    <row r="89" spans="2:17" ht="19.5" hidden="1" thickBot="1">
      <c r="B89" s="292">
        <f>設定!J14</f>
        <v>0</v>
      </c>
      <c r="C89" s="278"/>
      <c r="D89" s="279"/>
      <c r="E89" s="278"/>
      <c r="F89" s="279"/>
      <c r="G89" s="278"/>
      <c r="H89" s="279"/>
      <c r="I89" s="278"/>
      <c r="J89" s="279"/>
      <c r="K89" s="278"/>
      <c r="L89" s="279"/>
      <c r="M89" s="278"/>
      <c r="N89" s="279"/>
      <c r="O89" s="278"/>
      <c r="P89" s="279"/>
      <c r="Q89" s="293">
        <f t="shared" si="16"/>
        <v>0</v>
      </c>
    </row>
    <row r="90" spans="2:17" ht="19.5" thickBot="1">
      <c r="B90" s="280" t="s">
        <v>37</v>
      </c>
      <c r="C90" s="353">
        <f>SUM(C80:C89)</f>
        <v>0</v>
      </c>
      <c r="D90" s="354"/>
      <c r="E90" s="353">
        <f>SUM(E80:E89)</f>
        <v>3000</v>
      </c>
      <c r="F90" s="354"/>
      <c r="G90" s="353">
        <f>SUM(G80:G89)</f>
        <v>0</v>
      </c>
      <c r="H90" s="354"/>
      <c r="I90" s="353">
        <f>SUM(I80:I89)</f>
        <v>1000</v>
      </c>
      <c r="J90" s="354"/>
      <c r="K90" s="353">
        <f>SUM(K80:K89)</f>
        <v>0</v>
      </c>
      <c r="L90" s="354"/>
      <c r="M90" s="353">
        <f>SUM(M80:M89)</f>
        <v>0</v>
      </c>
      <c r="N90" s="354"/>
      <c r="O90" s="353">
        <f>SUM(O80:O89)</f>
        <v>0</v>
      </c>
      <c r="P90" s="354"/>
      <c r="Q90" s="294">
        <f>SUM(Q80:Q89)</f>
        <v>4000</v>
      </c>
    </row>
    <row r="91" spans="2:17" ht="22.5" thickBot="1">
      <c r="B91" s="281" t="s">
        <v>99</v>
      </c>
      <c r="C91" s="355">
        <f>O79+1</f>
        <v>45677</v>
      </c>
      <c r="D91" s="356"/>
      <c r="E91" s="355">
        <f>C91+1</f>
        <v>45678</v>
      </c>
      <c r="F91" s="356"/>
      <c r="G91" s="355">
        <f>E91+1</f>
        <v>45679</v>
      </c>
      <c r="H91" s="356"/>
      <c r="I91" s="355">
        <f>G91+1</f>
        <v>45680</v>
      </c>
      <c r="J91" s="356"/>
      <c r="K91" s="355">
        <f>I91+1</f>
        <v>45681</v>
      </c>
      <c r="L91" s="356"/>
      <c r="M91" s="358">
        <f>K91+1</f>
        <v>45682</v>
      </c>
      <c r="N91" s="359"/>
      <c r="O91" s="360">
        <f t="shared" ref="O91" si="17">M91+1</f>
        <v>45683</v>
      </c>
      <c r="P91" s="361"/>
      <c r="Q91" s="285" t="s">
        <v>37</v>
      </c>
    </row>
    <row r="92" spans="2:17">
      <c r="B92" s="286" t="s">
        <v>84</v>
      </c>
      <c r="C92" s="243"/>
      <c r="D92" s="247"/>
      <c r="E92" s="243">
        <v>3000</v>
      </c>
      <c r="F92" s="247"/>
      <c r="G92" s="243"/>
      <c r="H92" s="247"/>
      <c r="I92" s="243"/>
      <c r="J92" s="247"/>
      <c r="K92" s="243"/>
      <c r="L92" s="247"/>
      <c r="M92" s="243">
        <v>2000</v>
      </c>
      <c r="N92" s="247"/>
      <c r="O92" s="243"/>
      <c r="P92" s="247"/>
      <c r="Q92" s="287">
        <f>SUM(C92:O92)</f>
        <v>5000</v>
      </c>
    </row>
    <row r="93" spans="2:17">
      <c r="B93" s="288" t="s">
        <v>85</v>
      </c>
      <c r="C93" s="241"/>
      <c r="D93" s="245"/>
      <c r="E93" s="241"/>
      <c r="F93" s="245"/>
      <c r="G93" s="241"/>
      <c r="H93" s="245"/>
      <c r="I93" s="241"/>
      <c r="J93" s="245"/>
      <c r="K93" s="241"/>
      <c r="L93" s="245"/>
      <c r="M93" s="241"/>
      <c r="N93" s="245"/>
      <c r="O93" s="241"/>
      <c r="P93" s="245"/>
      <c r="Q93" s="289">
        <f t="shared" ref="Q93:Q101" si="18">SUM(C93:O93)</f>
        <v>0</v>
      </c>
    </row>
    <row r="94" spans="2:17">
      <c r="B94" s="290" t="s">
        <v>86</v>
      </c>
      <c r="C94" s="242"/>
      <c r="D94" s="246"/>
      <c r="E94" s="242"/>
      <c r="F94" s="246"/>
      <c r="G94" s="242"/>
      <c r="H94" s="246"/>
      <c r="I94" s="242">
        <v>3000</v>
      </c>
      <c r="J94" s="246"/>
      <c r="K94" s="242"/>
      <c r="L94" s="246"/>
      <c r="M94" s="242"/>
      <c r="N94" s="246"/>
      <c r="O94" s="242"/>
      <c r="P94" s="246"/>
      <c r="Q94" s="291">
        <f t="shared" si="18"/>
        <v>3000</v>
      </c>
    </row>
    <row r="95" spans="2:17">
      <c r="B95" s="288" t="s">
        <v>87</v>
      </c>
      <c r="C95" s="241"/>
      <c r="D95" s="245"/>
      <c r="E95" s="241"/>
      <c r="F95" s="245"/>
      <c r="G95" s="241"/>
      <c r="H95" s="245"/>
      <c r="I95" s="241"/>
      <c r="J95" s="245"/>
      <c r="K95" s="241"/>
      <c r="L95" s="245"/>
      <c r="M95" s="241"/>
      <c r="N95" s="245"/>
      <c r="O95" s="241"/>
      <c r="P95" s="245"/>
      <c r="Q95" s="289">
        <f t="shared" si="18"/>
        <v>0</v>
      </c>
    </row>
    <row r="96" spans="2:17">
      <c r="B96" s="290" t="s">
        <v>88</v>
      </c>
      <c r="C96" s="242"/>
      <c r="D96" s="246"/>
      <c r="E96" s="242"/>
      <c r="F96" s="246"/>
      <c r="G96" s="242"/>
      <c r="H96" s="246"/>
      <c r="I96" s="242"/>
      <c r="J96" s="246"/>
      <c r="K96" s="242"/>
      <c r="L96" s="246"/>
      <c r="M96" s="242"/>
      <c r="N96" s="246"/>
      <c r="O96" s="242"/>
      <c r="P96" s="246"/>
      <c r="Q96" s="291">
        <f t="shared" si="18"/>
        <v>0</v>
      </c>
    </row>
    <row r="97" spans="2:17">
      <c r="B97" s="288" t="s">
        <v>89</v>
      </c>
      <c r="C97" s="241"/>
      <c r="D97" s="245"/>
      <c r="E97" s="241"/>
      <c r="F97" s="245"/>
      <c r="G97" s="241"/>
      <c r="H97" s="245"/>
      <c r="I97" s="241"/>
      <c r="J97" s="245"/>
      <c r="K97" s="241"/>
      <c r="L97" s="245"/>
      <c r="M97" s="241"/>
      <c r="N97" s="245"/>
      <c r="O97" s="241"/>
      <c r="P97" s="245"/>
      <c r="Q97" s="289">
        <f t="shared" si="18"/>
        <v>0</v>
      </c>
    </row>
    <row r="98" spans="2:17" ht="19.5" thickBot="1">
      <c r="B98" s="286" t="s">
        <v>90</v>
      </c>
      <c r="C98" s="243"/>
      <c r="D98" s="247"/>
      <c r="E98" s="243"/>
      <c r="F98" s="247"/>
      <c r="G98" s="243"/>
      <c r="H98" s="247"/>
      <c r="I98" s="243"/>
      <c r="J98" s="247"/>
      <c r="K98" s="243"/>
      <c r="L98" s="247"/>
      <c r="M98" s="243"/>
      <c r="N98" s="247"/>
      <c r="O98" s="243"/>
      <c r="P98" s="247"/>
      <c r="Q98" s="287">
        <f t="shared" si="18"/>
        <v>0</v>
      </c>
    </row>
    <row r="99" spans="2:17" ht="19.5" hidden="1" thickBot="1">
      <c r="B99" s="288">
        <f>設定!J12</f>
        <v>0</v>
      </c>
      <c r="C99" s="241"/>
      <c r="D99" s="245"/>
      <c r="E99" s="241"/>
      <c r="F99" s="245"/>
      <c r="G99" s="241"/>
      <c r="H99" s="245"/>
      <c r="I99" s="241"/>
      <c r="J99" s="245"/>
      <c r="K99" s="241"/>
      <c r="L99" s="245"/>
      <c r="M99" s="241"/>
      <c r="N99" s="245"/>
      <c r="O99" s="241"/>
      <c r="P99" s="245"/>
      <c r="Q99" s="289">
        <f t="shared" si="18"/>
        <v>0</v>
      </c>
    </row>
    <row r="100" spans="2:17" ht="19.5" hidden="1" thickBot="1">
      <c r="B100" s="290">
        <f>設定!J13</f>
        <v>0</v>
      </c>
      <c r="C100" s="242"/>
      <c r="D100" s="246"/>
      <c r="E100" s="242"/>
      <c r="F100" s="246"/>
      <c r="G100" s="242"/>
      <c r="H100" s="246"/>
      <c r="I100" s="242"/>
      <c r="J100" s="246"/>
      <c r="K100" s="242"/>
      <c r="L100" s="246"/>
      <c r="M100" s="242"/>
      <c r="N100" s="246"/>
      <c r="O100" s="242"/>
      <c r="P100" s="246"/>
      <c r="Q100" s="291">
        <f t="shared" si="18"/>
        <v>0</v>
      </c>
    </row>
    <row r="101" spans="2:17" ht="19.5" hidden="1" thickBot="1">
      <c r="B101" s="292">
        <f>設定!J14</f>
        <v>0</v>
      </c>
      <c r="C101" s="278"/>
      <c r="D101" s="279"/>
      <c r="E101" s="278"/>
      <c r="F101" s="279"/>
      <c r="G101" s="278"/>
      <c r="H101" s="279"/>
      <c r="I101" s="278"/>
      <c r="J101" s="279"/>
      <c r="K101" s="278"/>
      <c r="L101" s="279"/>
      <c r="M101" s="278"/>
      <c r="N101" s="279"/>
      <c r="O101" s="278"/>
      <c r="P101" s="279"/>
      <c r="Q101" s="293">
        <f t="shared" si="18"/>
        <v>0</v>
      </c>
    </row>
    <row r="102" spans="2:17" ht="19.5" thickBot="1">
      <c r="B102" s="280" t="s">
        <v>37</v>
      </c>
      <c r="C102" s="353">
        <f>SUM(C92:C101)</f>
        <v>0</v>
      </c>
      <c r="D102" s="354"/>
      <c r="E102" s="353">
        <f>SUM(E92:E101)</f>
        <v>3000</v>
      </c>
      <c r="F102" s="354"/>
      <c r="G102" s="353">
        <f>SUM(G92:G101)</f>
        <v>0</v>
      </c>
      <c r="H102" s="354"/>
      <c r="I102" s="353">
        <f>SUM(I92:I101)</f>
        <v>3000</v>
      </c>
      <c r="J102" s="354"/>
      <c r="K102" s="353">
        <f>SUM(K92:K101)</f>
        <v>0</v>
      </c>
      <c r="L102" s="354"/>
      <c r="M102" s="353">
        <f>SUM(M92:M101)</f>
        <v>2000</v>
      </c>
      <c r="N102" s="354"/>
      <c r="O102" s="353">
        <f>SUM(O92:O101)</f>
        <v>0</v>
      </c>
      <c r="P102" s="354"/>
      <c r="Q102" s="294">
        <f>SUM(Q92:Q101)</f>
        <v>8000</v>
      </c>
    </row>
    <row r="103" spans="2:17" ht="22.5" thickBot="1">
      <c r="B103" s="281" t="s">
        <v>99</v>
      </c>
      <c r="C103" s="355">
        <f>IF(O91="","",IF(O91&lt;$E$51,O91+1,""))</f>
        <v>45684</v>
      </c>
      <c r="D103" s="356"/>
      <c r="E103" s="357">
        <f>IF(C103="","",IF(C103&lt;$E$51,C103+1,""))</f>
        <v>45685</v>
      </c>
      <c r="F103" s="356"/>
      <c r="G103" s="355">
        <f t="shared" ref="G103" si="19">IF(E103="","",IF(E103&lt;$E$51,E103+1,""))</f>
        <v>45686</v>
      </c>
      <c r="H103" s="356"/>
      <c r="I103" s="355">
        <f t="shared" ref="I103" si="20">IF(G103="","",IF(G103&lt;$E$51,G103+1,""))</f>
        <v>45687</v>
      </c>
      <c r="J103" s="356"/>
      <c r="K103" s="355">
        <f t="shared" ref="K103" si="21">IF(I103="","",IF(I103&lt;$E$51,I103+1,""))</f>
        <v>45688</v>
      </c>
      <c r="L103" s="356"/>
      <c r="M103" s="358" t="str">
        <f t="shared" ref="M103" si="22">IF(K103="","",IF(K103&lt;$E$51,K103+1,""))</f>
        <v/>
      </c>
      <c r="N103" s="359"/>
      <c r="O103" s="360" t="str">
        <f t="shared" ref="O103" si="23">IF(M103="","",IF(M103&lt;$E$51,M103+1,""))</f>
        <v/>
      </c>
      <c r="P103" s="361"/>
      <c r="Q103" s="285" t="s">
        <v>37</v>
      </c>
    </row>
    <row r="104" spans="2:17">
      <c r="B104" s="286" t="s">
        <v>84</v>
      </c>
      <c r="C104" s="243"/>
      <c r="D104" s="247"/>
      <c r="E104" s="243"/>
      <c r="F104" s="247"/>
      <c r="G104" s="243">
        <v>5000</v>
      </c>
      <c r="H104" s="247"/>
      <c r="I104" s="243"/>
      <c r="J104" s="247"/>
      <c r="K104" s="243"/>
      <c r="L104" s="247"/>
      <c r="M104" s="243"/>
      <c r="N104" s="247"/>
      <c r="O104" s="243"/>
      <c r="P104" s="247"/>
      <c r="Q104" s="287">
        <f>SUM(C104:O104)</f>
        <v>5000</v>
      </c>
    </row>
    <row r="105" spans="2:17">
      <c r="B105" s="288" t="s">
        <v>85</v>
      </c>
      <c r="C105" s="241"/>
      <c r="D105" s="245"/>
      <c r="E105" s="241"/>
      <c r="F105" s="245"/>
      <c r="G105" s="241"/>
      <c r="H105" s="245"/>
      <c r="I105" s="241"/>
      <c r="J105" s="245"/>
      <c r="K105" s="241"/>
      <c r="L105" s="245"/>
      <c r="M105" s="241"/>
      <c r="N105" s="245"/>
      <c r="O105" s="241"/>
      <c r="P105" s="245"/>
      <c r="Q105" s="289">
        <f t="shared" ref="Q105:Q113" si="24">SUM(C105:O105)</f>
        <v>0</v>
      </c>
    </row>
    <row r="106" spans="2:17">
      <c r="B106" s="290" t="s">
        <v>86</v>
      </c>
      <c r="C106" s="242"/>
      <c r="D106" s="246"/>
      <c r="E106" s="242"/>
      <c r="F106" s="246"/>
      <c r="G106" s="242"/>
      <c r="H106" s="246"/>
      <c r="I106" s="242"/>
      <c r="J106" s="246"/>
      <c r="K106" s="242"/>
      <c r="L106" s="246"/>
      <c r="M106" s="242"/>
      <c r="N106" s="246"/>
      <c r="O106" s="242"/>
      <c r="P106" s="246"/>
      <c r="Q106" s="291">
        <f t="shared" si="24"/>
        <v>0</v>
      </c>
    </row>
    <row r="107" spans="2:17">
      <c r="B107" s="288" t="s">
        <v>87</v>
      </c>
      <c r="C107" s="241"/>
      <c r="D107" s="245"/>
      <c r="E107" s="241"/>
      <c r="F107" s="245"/>
      <c r="G107" s="241"/>
      <c r="H107" s="245"/>
      <c r="I107" s="241"/>
      <c r="J107" s="245"/>
      <c r="K107" s="241"/>
      <c r="L107" s="245"/>
      <c r="M107" s="241"/>
      <c r="N107" s="245"/>
      <c r="O107" s="241"/>
      <c r="P107" s="245"/>
      <c r="Q107" s="289">
        <f t="shared" si="24"/>
        <v>0</v>
      </c>
    </row>
    <row r="108" spans="2:17">
      <c r="B108" s="290" t="s">
        <v>88</v>
      </c>
      <c r="C108" s="242"/>
      <c r="D108" s="246"/>
      <c r="E108" s="242"/>
      <c r="F108" s="246"/>
      <c r="G108" s="242"/>
      <c r="H108" s="246"/>
      <c r="I108" s="242"/>
      <c r="J108" s="246"/>
      <c r="K108" s="242"/>
      <c r="L108" s="246"/>
      <c r="M108" s="242"/>
      <c r="N108" s="246"/>
      <c r="O108" s="242"/>
      <c r="P108" s="246"/>
      <c r="Q108" s="291">
        <f t="shared" si="24"/>
        <v>0</v>
      </c>
    </row>
    <row r="109" spans="2:17">
      <c r="B109" s="288" t="s">
        <v>89</v>
      </c>
      <c r="C109" s="241"/>
      <c r="D109" s="245"/>
      <c r="E109" s="241"/>
      <c r="F109" s="245"/>
      <c r="G109" s="241"/>
      <c r="H109" s="245"/>
      <c r="I109" s="241"/>
      <c r="J109" s="245"/>
      <c r="K109" s="241"/>
      <c r="L109" s="245"/>
      <c r="M109" s="241"/>
      <c r="N109" s="245"/>
      <c r="O109" s="241"/>
      <c r="P109" s="245"/>
      <c r="Q109" s="289">
        <f t="shared" si="24"/>
        <v>0</v>
      </c>
    </row>
    <row r="110" spans="2:17" ht="19.5" thickBot="1">
      <c r="B110" s="286" t="s">
        <v>90</v>
      </c>
      <c r="C110" s="243"/>
      <c r="D110" s="247"/>
      <c r="E110" s="243">
        <v>2000</v>
      </c>
      <c r="F110" s="247"/>
      <c r="G110" s="243"/>
      <c r="H110" s="247"/>
      <c r="I110" s="243"/>
      <c r="J110" s="247"/>
      <c r="K110" s="243"/>
      <c r="L110" s="247"/>
      <c r="M110" s="243"/>
      <c r="N110" s="247"/>
      <c r="O110" s="243"/>
      <c r="P110" s="247"/>
      <c r="Q110" s="287">
        <f t="shared" si="24"/>
        <v>2000</v>
      </c>
    </row>
    <row r="111" spans="2:17" ht="19.5" hidden="1" thickBot="1">
      <c r="B111" s="288">
        <f>設定!J12</f>
        <v>0</v>
      </c>
      <c r="C111" s="241"/>
      <c r="D111" s="245"/>
      <c r="E111" s="241"/>
      <c r="F111" s="245"/>
      <c r="G111" s="241"/>
      <c r="H111" s="245"/>
      <c r="I111" s="241"/>
      <c r="J111" s="245"/>
      <c r="K111" s="241"/>
      <c r="L111" s="245"/>
      <c r="M111" s="241"/>
      <c r="N111" s="245"/>
      <c r="O111" s="241"/>
      <c r="P111" s="245"/>
      <c r="Q111" s="289">
        <f t="shared" si="24"/>
        <v>0</v>
      </c>
    </row>
    <row r="112" spans="2:17" ht="19.5" hidden="1" thickBot="1">
      <c r="B112" s="290">
        <f>設定!J13</f>
        <v>0</v>
      </c>
      <c r="C112" s="242"/>
      <c r="D112" s="246"/>
      <c r="E112" s="242"/>
      <c r="F112" s="246"/>
      <c r="G112" s="242"/>
      <c r="H112" s="246"/>
      <c r="I112" s="242"/>
      <c r="J112" s="246"/>
      <c r="K112" s="242"/>
      <c r="L112" s="246"/>
      <c r="M112" s="242"/>
      <c r="N112" s="246"/>
      <c r="O112" s="242"/>
      <c r="P112" s="246"/>
      <c r="Q112" s="291">
        <f t="shared" si="24"/>
        <v>0</v>
      </c>
    </row>
    <row r="113" spans="2:17" ht="19.5" hidden="1" thickBot="1">
      <c r="B113" s="292">
        <f>設定!J14</f>
        <v>0</v>
      </c>
      <c r="C113" s="278"/>
      <c r="D113" s="279"/>
      <c r="E113" s="278"/>
      <c r="F113" s="279"/>
      <c r="G113" s="278"/>
      <c r="H113" s="279"/>
      <c r="I113" s="278"/>
      <c r="J113" s="279"/>
      <c r="K113" s="278"/>
      <c r="L113" s="279"/>
      <c r="M113" s="278"/>
      <c r="N113" s="279"/>
      <c r="O113" s="278"/>
      <c r="P113" s="279"/>
      <c r="Q113" s="293">
        <f t="shared" si="24"/>
        <v>0</v>
      </c>
    </row>
    <row r="114" spans="2:17" ht="19.5" thickBot="1">
      <c r="B114" s="280" t="s">
        <v>37</v>
      </c>
      <c r="C114" s="353">
        <f>SUM(C104:C113)</f>
        <v>0</v>
      </c>
      <c r="D114" s="354"/>
      <c r="E114" s="353">
        <f t="shared" ref="E114:Q114" si="25">SUM(E104:E113)</f>
        <v>2000</v>
      </c>
      <c r="F114" s="354"/>
      <c r="G114" s="353">
        <f>SUM(G104:G113)</f>
        <v>5000</v>
      </c>
      <c r="H114" s="354"/>
      <c r="I114" s="353">
        <f t="shared" si="25"/>
        <v>0</v>
      </c>
      <c r="J114" s="354"/>
      <c r="K114" s="353">
        <f t="shared" si="25"/>
        <v>0</v>
      </c>
      <c r="L114" s="354"/>
      <c r="M114" s="353">
        <f t="shared" si="25"/>
        <v>0</v>
      </c>
      <c r="N114" s="354"/>
      <c r="O114" s="353">
        <f t="shared" si="25"/>
        <v>0</v>
      </c>
      <c r="P114" s="354"/>
      <c r="Q114" s="294">
        <f t="shared" si="25"/>
        <v>7000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286" t="s">
        <v>84</v>
      </c>
      <c r="C116" s="243"/>
      <c r="D116" s="247"/>
      <c r="E116" s="243"/>
      <c r="F116" s="247"/>
      <c r="G116" s="243"/>
      <c r="H116" s="247"/>
      <c r="I116" s="243"/>
      <c r="J116" s="247"/>
      <c r="K116" s="243"/>
      <c r="L116" s="247"/>
      <c r="M116" s="243"/>
      <c r="N116" s="247"/>
      <c r="O116" s="243"/>
      <c r="P116" s="247"/>
      <c r="Q116" s="287">
        <f>SUM(C116:O116)</f>
        <v>0</v>
      </c>
    </row>
    <row r="117" spans="2:17">
      <c r="B117" s="288" t="s">
        <v>85</v>
      </c>
      <c r="C117" s="241"/>
      <c r="D117" s="245"/>
      <c r="E117" s="241"/>
      <c r="F117" s="245"/>
      <c r="G117" s="241"/>
      <c r="H117" s="245"/>
      <c r="I117" s="241"/>
      <c r="J117" s="245"/>
      <c r="K117" s="241"/>
      <c r="L117" s="245"/>
      <c r="M117" s="241"/>
      <c r="N117" s="245"/>
      <c r="O117" s="241"/>
      <c r="P117" s="245"/>
      <c r="Q117" s="289">
        <f>SUM(C117:O117)</f>
        <v>0</v>
      </c>
    </row>
    <row r="118" spans="2:17">
      <c r="B118" s="290" t="s">
        <v>86</v>
      </c>
      <c r="C118" s="242"/>
      <c r="D118" s="246"/>
      <c r="E118" s="242"/>
      <c r="F118" s="246"/>
      <c r="G118" s="242"/>
      <c r="H118" s="246"/>
      <c r="I118" s="242"/>
      <c r="J118" s="246"/>
      <c r="K118" s="242"/>
      <c r="L118" s="246"/>
      <c r="M118" s="242"/>
      <c r="N118" s="246"/>
      <c r="O118" s="242"/>
      <c r="P118" s="246"/>
      <c r="Q118" s="291">
        <f t="shared" ref="Q118:Q125" si="31">SUM(C118:O118)</f>
        <v>0</v>
      </c>
    </row>
    <row r="119" spans="2:17">
      <c r="B119" s="288" t="s">
        <v>87</v>
      </c>
      <c r="C119" s="241"/>
      <c r="D119" s="245"/>
      <c r="E119" s="241"/>
      <c r="F119" s="245"/>
      <c r="G119" s="241"/>
      <c r="H119" s="245"/>
      <c r="I119" s="241"/>
      <c r="J119" s="245"/>
      <c r="K119" s="241"/>
      <c r="L119" s="245"/>
      <c r="M119" s="241"/>
      <c r="N119" s="245"/>
      <c r="O119" s="241"/>
      <c r="P119" s="245"/>
      <c r="Q119" s="289">
        <f t="shared" si="31"/>
        <v>0</v>
      </c>
    </row>
    <row r="120" spans="2:17">
      <c r="B120" s="290" t="s">
        <v>88</v>
      </c>
      <c r="C120" s="242"/>
      <c r="D120" s="246"/>
      <c r="E120" s="242"/>
      <c r="F120" s="246"/>
      <c r="G120" s="242"/>
      <c r="H120" s="246"/>
      <c r="I120" s="242"/>
      <c r="J120" s="246"/>
      <c r="K120" s="242"/>
      <c r="L120" s="246"/>
      <c r="M120" s="242"/>
      <c r="N120" s="246"/>
      <c r="O120" s="242"/>
      <c r="P120" s="246"/>
      <c r="Q120" s="291">
        <f t="shared" si="31"/>
        <v>0</v>
      </c>
    </row>
    <row r="121" spans="2:17">
      <c r="B121" s="288" t="s">
        <v>89</v>
      </c>
      <c r="C121" s="241"/>
      <c r="D121" s="245"/>
      <c r="E121" s="241"/>
      <c r="F121" s="245"/>
      <c r="G121" s="241"/>
      <c r="H121" s="245"/>
      <c r="I121" s="241"/>
      <c r="J121" s="245"/>
      <c r="K121" s="241"/>
      <c r="L121" s="245"/>
      <c r="M121" s="241"/>
      <c r="N121" s="245"/>
      <c r="O121" s="241"/>
      <c r="P121" s="245"/>
      <c r="Q121" s="289">
        <f t="shared" si="31"/>
        <v>0</v>
      </c>
    </row>
    <row r="122" spans="2:17" ht="19.5" thickBot="1">
      <c r="B122" s="286" t="s">
        <v>90</v>
      </c>
      <c r="C122" s="243"/>
      <c r="D122" s="247"/>
      <c r="E122" s="243"/>
      <c r="F122" s="247"/>
      <c r="G122" s="243"/>
      <c r="H122" s="247"/>
      <c r="I122" s="243"/>
      <c r="J122" s="247"/>
      <c r="K122" s="243"/>
      <c r="L122" s="247"/>
      <c r="M122" s="243"/>
      <c r="N122" s="247"/>
      <c r="O122" s="243"/>
      <c r="P122" s="247"/>
      <c r="Q122" s="287">
        <f t="shared" si="31"/>
        <v>0</v>
      </c>
    </row>
    <row r="123" spans="2:17" ht="19.5" hidden="1" thickBot="1">
      <c r="B123" s="288">
        <f>設定!J25</f>
        <v>0</v>
      </c>
      <c r="C123" s="241"/>
      <c r="D123" s="245"/>
      <c r="E123" s="241"/>
      <c r="F123" s="245"/>
      <c r="G123" s="241"/>
      <c r="H123" s="245"/>
      <c r="I123" s="241"/>
      <c r="J123" s="245"/>
      <c r="K123" s="241"/>
      <c r="L123" s="245"/>
      <c r="M123" s="241"/>
      <c r="N123" s="245"/>
      <c r="O123" s="241"/>
      <c r="P123" s="245"/>
      <c r="Q123" s="289">
        <f t="shared" si="31"/>
        <v>0</v>
      </c>
    </row>
    <row r="124" spans="2:17" ht="19.5" hidden="1" thickBot="1">
      <c r="B124" s="290">
        <f>設定!J26</f>
        <v>0</v>
      </c>
      <c r="C124" s="242"/>
      <c r="D124" s="246"/>
      <c r="E124" s="242"/>
      <c r="F124" s="246"/>
      <c r="G124" s="242"/>
      <c r="H124" s="246"/>
      <c r="I124" s="242"/>
      <c r="J124" s="246"/>
      <c r="K124" s="242"/>
      <c r="L124" s="246"/>
      <c r="M124" s="242"/>
      <c r="N124" s="246"/>
      <c r="O124" s="242"/>
      <c r="P124" s="246"/>
      <c r="Q124" s="291">
        <f t="shared" si="31"/>
        <v>0</v>
      </c>
    </row>
    <row r="125" spans="2:17" ht="19.5" hidden="1" thickBot="1">
      <c r="B125" s="292">
        <f>設定!J27</f>
        <v>0</v>
      </c>
      <c r="C125" s="278"/>
      <c r="D125" s="279"/>
      <c r="E125" s="278"/>
      <c r="F125" s="279"/>
      <c r="G125" s="278"/>
      <c r="H125" s="279"/>
      <c r="I125" s="278"/>
      <c r="J125" s="279"/>
      <c r="K125" s="278"/>
      <c r="L125" s="279"/>
      <c r="M125" s="278"/>
      <c r="N125" s="279"/>
      <c r="O125" s="278"/>
      <c r="P125" s="279"/>
      <c r="Q125" s="293">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D23F333B-189A-4F40-8D18-FC328FFCA9E0}">
    <filterColumn colId="0">
      <customFilters>
        <customFilter operator="notEqual" val=" "/>
      </customFilters>
    </filterColumn>
    <filterColumn colId="1" showButton="0"/>
    <filterColumn colId="3" showButton="0"/>
    <filterColumn colId="5" showButton="0"/>
    <filterColumn colId="7" showButton="0"/>
    <filterColumn colId="9" showButton="0"/>
    <filterColumn colId="11" showButton="0"/>
    <filterColumn colId="13" showButton="0"/>
  </autoFilter>
  <mergeCells count="116">
    <mergeCell ref="B32:D32"/>
    <mergeCell ref="C50:D50"/>
    <mergeCell ref="E50:F50"/>
    <mergeCell ref="G50:H50"/>
    <mergeCell ref="I50:J50"/>
    <mergeCell ref="B4:C4"/>
    <mergeCell ref="D4:E4"/>
    <mergeCell ref="F4:G4"/>
    <mergeCell ref="H4:I4"/>
    <mergeCell ref="J4:K4"/>
    <mergeCell ref="B18:D18"/>
    <mergeCell ref="K50:L50"/>
    <mergeCell ref="B33:D34"/>
    <mergeCell ref="L7:L8"/>
    <mergeCell ref="F38:L38"/>
    <mergeCell ref="F18:L18"/>
    <mergeCell ref="M50:N50"/>
    <mergeCell ref="O50:P50"/>
    <mergeCell ref="C53:D53"/>
    <mergeCell ref="E53:F53"/>
    <mergeCell ref="G53:H53"/>
    <mergeCell ref="I53:J53"/>
    <mergeCell ref="K53:L53"/>
    <mergeCell ref="M53:N53"/>
    <mergeCell ref="O53:P53"/>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O66:P66"/>
    <mergeCell ref="C67:D67"/>
    <mergeCell ref="E67:F67"/>
    <mergeCell ref="G67:H67"/>
    <mergeCell ref="I67:J67"/>
    <mergeCell ref="K67:L67"/>
    <mergeCell ref="M67:N67"/>
    <mergeCell ref="O67:P67"/>
    <mergeCell ref="C66:D66"/>
    <mergeCell ref="E66:F66"/>
    <mergeCell ref="G66:H66"/>
    <mergeCell ref="I66:J66"/>
    <mergeCell ref="K66:L66"/>
    <mergeCell ref="M66:N6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O90:P90"/>
    <mergeCell ref="C91:D91"/>
    <mergeCell ref="E91:F91"/>
    <mergeCell ref="G91:H91"/>
    <mergeCell ref="I91:J91"/>
    <mergeCell ref="K91:L91"/>
    <mergeCell ref="M91:N91"/>
    <mergeCell ref="O91:P91"/>
    <mergeCell ref="C90:D90"/>
    <mergeCell ref="E90:F90"/>
    <mergeCell ref="G90:H90"/>
    <mergeCell ref="I90:J90"/>
    <mergeCell ref="K90:L90"/>
    <mergeCell ref="M90:N90"/>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26:P126"/>
    <mergeCell ref="C126:D126"/>
    <mergeCell ref="E126:F126"/>
    <mergeCell ref="G126:H126"/>
    <mergeCell ref="I126:J126"/>
    <mergeCell ref="K126:L126"/>
    <mergeCell ref="M126:N126"/>
    <mergeCell ref="O114:P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s>
  <phoneticPr fontId="1"/>
  <conditionalFormatting sqref="B602">
    <cfRule type="expression" dxfId="421" priority="21">
      <formula>$C601=1</formula>
    </cfRule>
  </conditionalFormatting>
  <conditionalFormatting sqref="C16 E16 G16 I16 K16">
    <cfRule type="cellIs" dxfId="420" priority="19" operator="equal">
      <formula>0</formula>
    </cfRule>
  </conditionalFormatting>
  <conditionalFormatting sqref="C66 E66 G66 I66 K66 M66 O66 Q66">
    <cfRule type="cellIs" dxfId="419" priority="23" operator="equal">
      <formula>0</formula>
    </cfRule>
    <cfRule type="cellIs" dxfId="418" priority="22" operator="equal">
      <formula>0</formula>
    </cfRule>
  </conditionalFormatting>
  <conditionalFormatting sqref="C78 E78 G78 I78 K78 M78 O78 Q78">
    <cfRule type="cellIs" dxfId="417" priority="17" operator="equal">
      <formula>0</formula>
    </cfRule>
    <cfRule type="cellIs" dxfId="416" priority="18" operator="equal">
      <formula>0</formula>
    </cfRule>
  </conditionalFormatting>
  <conditionalFormatting sqref="C90 E90 G90 I90 K90 M90 O90 Q90">
    <cfRule type="cellIs" dxfId="415" priority="14" operator="equal">
      <formula>0</formula>
    </cfRule>
    <cfRule type="cellIs" dxfId="414" priority="15" operator="equal">
      <formula>0</formula>
    </cfRule>
  </conditionalFormatting>
  <conditionalFormatting sqref="C102 E102 G102 I102 K102 M102 O102 Q102">
    <cfRule type="cellIs" dxfId="413" priority="11" operator="equal">
      <formula>0</formula>
    </cfRule>
    <cfRule type="cellIs" dxfId="412" priority="12" operator="equal">
      <formula>0</formula>
    </cfRule>
  </conditionalFormatting>
  <conditionalFormatting sqref="C114 E114 G114 I114 K114 M114 O114 Q114">
    <cfRule type="cellIs" dxfId="411" priority="8" operator="equal">
      <formula>0</formula>
    </cfRule>
    <cfRule type="cellIs" dxfId="410" priority="9" operator="equal">
      <formula>0</formula>
    </cfRule>
  </conditionalFormatting>
  <conditionalFormatting sqref="C126 E126 G126 I126 K126 M126 O126 Q126">
    <cfRule type="cellIs" dxfId="409" priority="5" operator="equal">
      <formula>0</formula>
    </cfRule>
    <cfRule type="cellIs" dxfId="408" priority="6" operator="equal">
      <formula>0</formula>
    </cfRule>
  </conditionalFormatting>
  <conditionalFormatting sqref="C30:D30 B33 B36:D36 D37:D42 D44:D49">
    <cfRule type="cellIs" dxfId="407" priority="26" operator="equal">
      <formula>0</formula>
    </cfRule>
  </conditionalFormatting>
  <conditionalFormatting sqref="C55:P55">
    <cfRule type="expression" dxfId="406" priority="2">
      <formula>COUNTIF(祝日,C$55)=1</formula>
    </cfRule>
  </conditionalFormatting>
  <conditionalFormatting sqref="C67:P67">
    <cfRule type="expression" dxfId="405" priority="27">
      <formula>COUNTIF(祝日,C$67)=1</formula>
    </cfRule>
    <cfRule type="expression" dxfId="404" priority="28">
      <formula>#REF!=1</formula>
    </cfRule>
    <cfRule type="expression" dxfId="403" priority="29">
      <formula>#REF!=7</formula>
    </cfRule>
  </conditionalFormatting>
  <conditionalFormatting sqref="C79:P79">
    <cfRule type="expression" dxfId="402" priority="30">
      <formula>COUNTIF(祝日,C$79)=1</formula>
    </cfRule>
    <cfRule type="expression" dxfId="401" priority="31">
      <formula>#REF!=1</formula>
    </cfRule>
    <cfRule type="expression" dxfId="400" priority="32">
      <formula>#REF!=7</formula>
    </cfRule>
  </conditionalFormatting>
  <conditionalFormatting sqref="C91:P91">
    <cfRule type="expression" dxfId="399" priority="33">
      <formula>COUNTIF(祝日,C$91)=1</formula>
    </cfRule>
    <cfRule type="expression" dxfId="398" priority="34">
      <formula>#REF!=1</formula>
    </cfRule>
    <cfRule type="expression" dxfId="397" priority="35">
      <formula>#REF!=7</formula>
    </cfRule>
  </conditionalFormatting>
  <conditionalFormatting sqref="C103:P103 C115:P115">
    <cfRule type="expression" dxfId="396" priority="38">
      <formula>COUNTIF(祝日,C$103)=1</formula>
    </cfRule>
    <cfRule type="expression" dxfId="395" priority="36">
      <formula>#REF!=1</formula>
    </cfRule>
    <cfRule type="expression" dxfId="394" priority="37">
      <formula>#REF!=7</formula>
    </cfRule>
  </conditionalFormatting>
  <conditionalFormatting sqref="D20:D29">
    <cfRule type="cellIs" dxfId="393" priority="25" operator="equal">
      <formula>0</formula>
    </cfRule>
  </conditionalFormatting>
  <conditionalFormatting sqref="E19">
    <cfRule type="cellIs" dxfId="392" priority="24" operator="equal">
      <formula>0</formula>
    </cfRule>
  </conditionalFormatting>
  <conditionalFormatting sqref="L5">
    <cfRule type="cellIs" dxfId="391" priority="3" operator="equal">
      <formula>0</formula>
    </cfRule>
  </conditionalFormatting>
  <conditionalFormatting sqref="L7">
    <cfRule type="cellIs" dxfId="390" priority="1" operator="equal">
      <formula>0</formula>
    </cfRule>
  </conditionalFormatting>
  <conditionalFormatting sqref="Q56:Q65">
    <cfRule type="cellIs" dxfId="389" priority="20" operator="equal">
      <formula>0</formula>
    </cfRule>
  </conditionalFormatting>
  <conditionalFormatting sqref="Q68:Q77">
    <cfRule type="cellIs" dxfId="388" priority="16" operator="equal">
      <formula>0</formula>
    </cfRule>
  </conditionalFormatting>
  <conditionalFormatting sqref="Q80:Q89">
    <cfRule type="cellIs" dxfId="387" priority="13" operator="equal">
      <formula>0</formula>
    </cfRule>
  </conditionalFormatting>
  <conditionalFormatting sqref="Q92:Q101">
    <cfRule type="cellIs" dxfId="386" priority="10" operator="equal">
      <formula>0</formula>
    </cfRule>
  </conditionalFormatting>
  <conditionalFormatting sqref="Q104:Q113">
    <cfRule type="cellIs" dxfId="385" priority="7" operator="equal">
      <formula>0</formula>
    </cfRule>
  </conditionalFormatting>
  <conditionalFormatting sqref="Q116:Q125">
    <cfRule type="cellIs" dxfId="384" priority="4" operator="equal">
      <formula>0</formula>
    </cfRule>
  </conditionalFormatting>
  <pageMargins left="0.25" right="0.25" top="0.75" bottom="0.75" header="0.3" footer="0.3"/>
  <pageSetup paperSize="9" scale="86"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R30"/>
  <sheetViews>
    <sheetView showGridLines="0" tabSelected="1" topLeftCell="C1" workbookViewId="0">
      <selection activeCell="Y13" sqref="Y13"/>
    </sheetView>
  </sheetViews>
  <sheetFormatPr defaultColWidth="8.875" defaultRowHeight="18.75"/>
  <cols>
    <col min="1" max="1" width="4.375" customWidth="1"/>
    <col min="2" max="2" width="23.875" style="55" customWidth="1"/>
    <col min="3" max="3" width="2.875" style="55" customWidth="1"/>
    <col min="4" max="4" width="24.5" style="55" customWidth="1"/>
    <col min="5" max="5" width="3" style="56" customWidth="1"/>
    <col min="6" max="6" width="24.625" style="55" customWidth="1"/>
    <col min="7" max="7" width="2.125" customWidth="1"/>
    <col min="8" max="8" width="24.5" style="55" customWidth="1"/>
    <col min="9" max="9" width="2.375" customWidth="1"/>
    <col min="10" max="10" width="24.5" style="55" customWidth="1"/>
    <col min="11" max="11" width="2.375" customWidth="1"/>
    <col min="12" max="12" width="9" customWidth="1"/>
    <col min="13" max="13" width="15.125" customWidth="1"/>
    <col min="14" max="15" width="9" customWidth="1"/>
    <col min="16" max="16" width="18.5" hidden="1" customWidth="1"/>
    <col min="17" max="17" width="9" hidden="1" customWidth="1"/>
    <col min="18" max="87" width="9" customWidth="1"/>
  </cols>
  <sheetData>
    <row r="1" spans="2:18" ht="54.75" customHeight="1" thickBot="1">
      <c r="B1" s="45" t="s">
        <v>136</v>
      </c>
      <c r="C1" s="46"/>
      <c r="D1" s="46"/>
      <c r="E1" s="47"/>
      <c r="F1" s="46"/>
      <c r="G1" s="8"/>
      <c r="H1" s="46"/>
      <c r="I1" s="8"/>
      <c r="J1" s="46"/>
      <c r="K1" s="8"/>
      <c r="O1" s="205">
        <v>1</v>
      </c>
      <c r="P1" s="314">
        <v>46023</v>
      </c>
      <c r="Q1" s="315" t="s">
        <v>137</v>
      </c>
      <c r="R1" s="117"/>
    </row>
    <row r="2" spans="2:18" ht="7.5" customHeight="1" thickBot="1">
      <c r="B2" s="48"/>
      <c r="C2" s="46"/>
      <c r="D2" s="46"/>
      <c r="E2" s="47"/>
      <c r="F2" s="46"/>
      <c r="G2" s="8"/>
      <c r="H2" s="46"/>
      <c r="I2" s="8"/>
      <c r="J2" s="46"/>
      <c r="K2" s="8"/>
      <c r="O2" s="206"/>
      <c r="P2" s="314">
        <v>46034</v>
      </c>
      <c r="Q2" s="315" t="s">
        <v>139</v>
      </c>
      <c r="R2" s="117"/>
    </row>
    <row r="3" spans="2:18" ht="14.25" customHeight="1" thickBot="1">
      <c r="B3" s="46"/>
      <c r="C3" s="46"/>
      <c r="D3" s="46"/>
      <c r="E3" s="47"/>
      <c r="F3" s="46"/>
      <c r="G3" s="8"/>
      <c r="H3" s="46"/>
      <c r="I3" s="8"/>
      <c r="J3" s="46"/>
      <c r="K3" s="8"/>
      <c r="O3" s="206"/>
      <c r="P3" s="314">
        <v>46064</v>
      </c>
      <c r="Q3" s="315" t="s">
        <v>140</v>
      </c>
      <c r="R3" s="117"/>
    </row>
    <row r="4" spans="2:18" ht="30" customHeight="1" thickBot="1">
      <c r="B4" s="120" t="s">
        <v>1</v>
      </c>
      <c r="C4" s="121"/>
      <c r="D4" s="120" t="s">
        <v>2</v>
      </c>
      <c r="E4" s="122"/>
      <c r="F4" s="120" t="s">
        <v>3</v>
      </c>
      <c r="G4" s="123"/>
      <c r="H4" s="120" t="s">
        <v>4</v>
      </c>
      <c r="I4" s="123"/>
      <c r="J4" s="120" t="s">
        <v>5</v>
      </c>
      <c r="K4" s="9"/>
      <c r="L4" s="328" t="s">
        <v>6</v>
      </c>
      <c r="M4" s="329"/>
      <c r="O4" s="206"/>
      <c r="P4" s="314">
        <v>46076</v>
      </c>
      <c r="Q4" s="315" t="s">
        <v>141</v>
      </c>
      <c r="R4" s="117"/>
    </row>
    <row r="5" spans="2:18" ht="30" customHeight="1" thickBot="1">
      <c r="B5" s="51"/>
      <c r="C5" s="52"/>
      <c r="D5" s="53"/>
      <c r="E5" s="54"/>
      <c r="F5" s="51"/>
      <c r="G5" s="44"/>
      <c r="H5" s="51"/>
      <c r="I5" s="44"/>
      <c r="J5" s="53"/>
      <c r="K5" s="44"/>
      <c r="L5" s="118">
        <v>1</v>
      </c>
      <c r="M5" s="119" t="s">
        <v>12</v>
      </c>
      <c r="O5" s="206"/>
      <c r="P5" s="314">
        <v>46101</v>
      </c>
      <c r="Q5" s="315" t="s">
        <v>142</v>
      </c>
      <c r="R5" s="117"/>
    </row>
    <row r="6" spans="2:18" ht="30" customHeight="1" thickBot="1">
      <c r="B6" s="53"/>
      <c r="C6" s="52"/>
      <c r="D6" s="53"/>
      <c r="E6" s="54"/>
      <c r="F6" s="53"/>
      <c r="G6" s="44"/>
      <c r="H6" s="53"/>
      <c r="I6" s="44"/>
      <c r="J6" s="53"/>
      <c r="K6" s="44"/>
      <c r="O6" s="206"/>
      <c r="P6" s="314">
        <v>46141</v>
      </c>
      <c r="Q6" s="315" t="s">
        <v>143</v>
      </c>
      <c r="R6" s="117"/>
    </row>
    <row r="7" spans="2:18" ht="30" customHeight="1" thickBot="1">
      <c r="B7" s="53"/>
      <c r="C7" s="52"/>
      <c r="D7" s="53"/>
      <c r="E7" s="54"/>
      <c r="F7" s="53"/>
      <c r="G7" s="44"/>
      <c r="H7" s="53"/>
      <c r="I7" s="44"/>
      <c r="J7" s="53"/>
      <c r="K7" s="44"/>
      <c r="O7" s="206"/>
      <c r="P7" s="314">
        <v>46145</v>
      </c>
      <c r="Q7" s="315" t="s">
        <v>144</v>
      </c>
      <c r="R7" s="117"/>
    </row>
    <row r="8" spans="2:18" ht="30" customHeight="1" thickBot="1">
      <c r="B8" s="53"/>
      <c r="C8" s="52"/>
      <c r="D8" s="53"/>
      <c r="E8" s="54"/>
      <c r="F8" s="53"/>
      <c r="G8" s="44"/>
      <c r="H8" s="53"/>
      <c r="I8" s="44"/>
      <c r="J8" s="53"/>
      <c r="K8" s="44"/>
      <c r="O8" s="206"/>
      <c r="P8" s="314">
        <v>46146</v>
      </c>
      <c r="Q8" s="315" t="s">
        <v>145</v>
      </c>
      <c r="R8" s="117"/>
    </row>
    <row r="9" spans="2:18" ht="30" customHeight="1" thickBot="1">
      <c r="B9" s="53"/>
      <c r="C9" s="52"/>
      <c r="D9" s="53"/>
      <c r="E9" s="54"/>
      <c r="F9" s="53"/>
      <c r="G9" s="44"/>
      <c r="H9" s="53"/>
      <c r="I9" s="44"/>
      <c r="J9" s="53"/>
      <c r="K9" s="44"/>
      <c r="O9" s="206"/>
      <c r="P9" s="314">
        <v>46147</v>
      </c>
      <c r="Q9" s="315" t="s">
        <v>146</v>
      </c>
      <c r="R9" s="117"/>
    </row>
    <row r="10" spans="2:18" ht="30" customHeight="1" thickBot="1">
      <c r="B10" s="53"/>
      <c r="C10" s="52"/>
      <c r="D10" s="53"/>
      <c r="E10" s="54"/>
      <c r="F10" s="53"/>
      <c r="G10" s="44"/>
      <c r="H10" s="53"/>
      <c r="I10" s="44"/>
      <c r="J10" s="53"/>
      <c r="K10" s="44"/>
      <c r="O10" s="206"/>
      <c r="P10" s="314">
        <v>46148</v>
      </c>
      <c r="Q10" s="315" t="s">
        <v>138</v>
      </c>
      <c r="R10" s="117"/>
    </row>
    <row r="11" spans="2:18" ht="30" customHeight="1" thickBot="1">
      <c r="B11" s="53"/>
      <c r="C11" s="52"/>
      <c r="D11" s="53"/>
      <c r="E11" s="54"/>
      <c r="F11" s="53"/>
      <c r="G11" s="44"/>
      <c r="H11" s="53"/>
      <c r="I11" s="44"/>
      <c r="J11" s="53"/>
      <c r="K11" s="44"/>
      <c r="O11" s="206"/>
      <c r="P11" s="314">
        <v>46223</v>
      </c>
      <c r="Q11" s="315" t="s">
        <v>147</v>
      </c>
      <c r="R11" s="117"/>
    </row>
    <row r="12" spans="2:18" ht="30" customHeight="1" thickBot="1">
      <c r="B12" s="53"/>
      <c r="C12" s="52"/>
      <c r="D12" s="53"/>
      <c r="E12" s="54"/>
      <c r="F12" s="53"/>
      <c r="G12" s="44"/>
      <c r="H12" s="53"/>
      <c r="I12" s="44"/>
      <c r="J12" s="53"/>
      <c r="K12" s="44"/>
      <c r="O12" s="206"/>
      <c r="P12" s="314">
        <v>46245</v>
      </c>
      <c r="Q12" s="315" t="s">
        <v>148</v>
      </c>
      <c r="R12" s="117"/>
    </row>
    <row r="13" spans="2:18" ht="30" customHeight="1" thickBot="1">
      <c r="B13" s="53"/>
      <c r="C13" s="52"/>
      <c r="D13" s="53"/>
      <c r="E13" s="54"/>
      <c r="F13" s="53"/>
      <c r="G13" s="44"/>
      <c r="H13" s="53"/>
      <c r="I13" s="44"/>
      <c r="J13" s="53"/>
      <c r="K13" s="44"/>
      <c r="O13" s="206"/>
      <c r="P13" s="314">
        <v>46286</v>
      </c>
      <c r="Q13" s="315" t="s">
        <v>149</v>
      </c>
      <c r="R13" s="117"/>
    </row>
    <row r="14" spans="2:18" ht="30" customHeight="1" thickBot="1">
      <c r="B14" s="84"/>
      <c r="C14" s="52"/>
      <c r="D14" s="84"/>
      <c r="E14" s="54"/>
      <c r="F14" s="84"/>
      <c r="G14" s="44"/>
      <c r="H14" s="84"/>
      <c r="I14" s="44"/>
      <c r="J14" s="84"/>
      <c r="K14" s="44"/>
      <c r="O14" s="206"/>
      <c r="P14" s="314">
        <v>46287</v>
      </c>
      <c r="Q14" s="315" t="s">
        <v>177</v>
      </c>
      <c r="R14" s="117"/>
    </row>
    <row r="15" spans="2:18" ht="21.95" customHeight="1" thickBot="1">
      <c r="I15" s="44"/>
      <c r="K15" s="44"/>
      <c r="O15" s="206"/>
      <c r="P15" s="314">
        <v>46288</v>
      </c>
      <c r="Q15" s="315" t="s">
        <v>150</v>
      </c>
      <c r="R15" s="117"/>
    </row>
    <row r="16" spans="2:18" ht="21.95" customHeight="1" thickBot="1">
      <c r="I16" s="44"/>
      <c r="K16" s="44"/>
      <c r="O16" s="206"/>
      <c r="P16" s="314">
        <v>46307</v>
      </c>
      <c r="Q16" s="315" t="s">
        <v>151</v>
      </c>
      <c r="R16" s="117"/>
    </row>
    <row r="17" spans="9:17" ht="21.95" customHeight="1" thickBot="1">
      <c r="I17" s="44"/>
      <c r="K17" s="44"/>
      <c r="O17" s="206"/>
      <c r="P17" s="314">
        <v>46329</v>
      </c>
      <c r="Q17" s="315" t="s">
        <v>152</v>
      </c>
    </row>
    <row r="18" spans="9:17" ht="21.95" customHeight="1" thickBot="1">
      <c r="I18" s="44"/>
      <c r="K18" s="44"/>
      <c r="P18" s="314">
        <v>46349</v>
      </c>
      <c r="Q18" s="315" t="s">
        <v>158</v>
      </c>
    </row>
    <row r="19" spans="9:17" ht="21.95" customHeight="1">
      <c r="I19" s="44"/>
      <c r="K19" s="44"/>
      <c r="P19" s="257"/>
      <c r="Q19" s="258"/>
    </row>
    <row r="20" spans="9:17" ht="21.95" customHeight="1">
      <c r="I20" s="44"/>
      <c r="K20" s="44"/>
      <c r="P20" s="257"/>
      <c r="Q20" s="258"/>
    </row>
    <row r="21" spans="9:17" ht="21.95" customHeight="1">
      <c r="I21" s="44"/>
      <c r="K21" s="44"/>
      <c r="P21" s="257"/>
      <c r="Q21" s="258"/>
    </row>
    <row r="22" spans="9:17" ht="21.95" customHeight="1">
      <c r="I22" s="44"/>
      <c r="K22" s="44"/>
    </row>
    <row r="23" spans="9:17" ht="21.95" customHeight="1">
      <c r="I23" s="44"/>
      <c r="K23" s="44"/>
    </row>
    <row r="24" spans="9:17" ht="21.95" customHeight="1">
      <c r="I24" s="44"/>
      <c r="K24" s="44"/>
    </row>
    <row r="25" spans="9:17" ht="21.95" customHeight="1">
      <c r="I25" s="44"/>
      <c r="K25" s="44"/>
    </row>
    <row r="26" spans="9:17" ht="21.95" customHeight="1">
      <c r="I26" s="44"/>
      <c r="K26" s="44"/>
    </row>
    <row r="27" spans="9:17" ht="21.95" customHeight="1">
      <c r="I27" s="44"/>
      <c r="K27" s="44"/>
    </row>
    <row r="28" spans="9:17" ht="21.95" customHeight="1">
      <c r="I28" s="44"/>
      <c r="K28" s="44"/>
    </row>
    <row r="29" spans="9:17" ht="21.95" customHeight="1">
      <c r="I29" s="44"/>
      <c r="K29" s="44"/>
    </row>
    <row r="30" spans="9:17" ht="21.95" customHeight="1">
      <c r="I30" s="44"/>
      <c r="K30" s="44"/>
    </row>
  </sheetData>
  <sheetProtection formatCells="0" formatColumns="0" formatRows="0" insertColumns="0" insertRows="0" insertHyperlinks="0" deleteColumns="0" deleteRows="0" selectLockedCells="1" sort="0" autoFilter="0" pivotTables="0"/>
  <mergeCells count="1">
    <mergeCell ref="L4:M4"/>
  </mergeCells>
  <phoneticPr fontId="1"/>
  <dataValidations count="1">
    <dataValidation type="list" allowBlank="1" showInputMessage="1" showErrorMessage="1" sqref="L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333B-189A-4F40-8D18-FC328FFCA9E0}">
  <sheetPr>
    <tabColor theme="8" tint="0.59999389629810485"/>
    <pageSetUpPr fitToPage="1"/>
  </sheetPr>
  <dimension ref="B1:Q126"/>
  <sheetViews>
    <sheetView showGridLines="0" topLeftCell="A58" zoomScaleNormal="100" workbookViewId="0">
      <selection activeCell="A2" sqref="A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61</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特別費!P6</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46023</v>
      </c>
      <c r="H21" s="272">
        <f>INDEX(C55:P55,MATCH(MAX(C55:P55)+1,C55:P55,1))</f>
        <v>46026</v>
      </c>
      <c r="I21" s="272" cm="1">
        <f t="array" ref="I21">INDEX(C103:P103,MATCH("*?",INDEX(C103:P103&amp;"",0),0))</f>
        <v>46048</v>
      </c>
      <c r="J21" s="272">
        <f>INDEX(C103:P103,MATCH(MAX(C103:P103)+1,C103:P103,1))</f>
        <v>46053</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1-4日</v>
      </c>
      <c r="H23" s="276" t="str">
        <f>DAY(C67)&amp;"-"&amp;DAY(O67)&amp;"日"</f>
        <v>5-11日</v>
      </c>
      <c r="I23" s="276" t="str">
        <f>DAY(C79)&amp;"-"&amp;DAY(O79)&amp;"日"</f>
        <v>12-18日</v>
      </c>
      <c r="J23" s="276" t="str">
        <f>DAY(C91)&amp;"-"&amp;DAY(O91)&amp;"日"</f>
        <v>19-25日</v>
      </c>
      <c r="K23" s="276" t="str">
        <f>DAY(I21)&amp;"-"&amp;DAY(J21)&amp;"日"</f>
        <v>26-31日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SUM(Q64,Q76,Q88,Q100,Q112,Q124)</f>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DATE(2026,1,設定!L5)</f>
        <v>46023</v>
      </c>
      <c r="D51" s="310" t="s">
        <v>176</v>
      </c>
      <c r="E51" s="308">
        <f>DATE(2026,2,設定!L5-1)</f>
        <v>46053</v>
      </c>
      <c r="F51" s="259"/>
      <c r="G51" s="259"/>
      <c r="H51" s="259"/>
      <c r="I51" s="259"/>
      <c r="J51" s="259"/>
      <c r="K51" s="259"/>
      <c r="L51" s="259"/>
      <c r="M51" s="259"/>
      <c r="N51" s="259"/>
      <c r="O51" s="259"/>
      <c r="P51" s="259"/>
    </row>
    <row r="52" spans="2:17" ht="6.75" customHeight="1" thickBot="1">
      <c r="B52" s="312"/>
      <c r="C52" s="313"/>
      <c r="D52" s="312"/>
      <c r="E52" s="311"/>
      <c r="F52" s="259"/>
      <c r="G52" s="259"/>
      <c r="H52" s="259"/>
      <c r="I52" s="259"/>
      <c r="J52" s="259"/>
      <c r="K52" s="259"/>
      <c r="L52" s="259"/>
      <c r="M52" s="259"/>
      <c r="N52" s="259"/>
      <c r="O52" s="259"/>
      <c r="P52" s="259"/>
    </row>
    <row r="53" spans="2:17" ht="19.5" hidden="1" thickBot="1">
      <c r="B53" s="260">
        <f>WEEKDAY(C51)</f>
        <v>5</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f>IF(OR($B$53&gt;I53,$O$53=$B$53),"",IF($B$53=I53,$C$51,G55+1))</f>
        <v>46023</v>
      </c>
      <c r="J55" s="367"/>
      <c r="K55" s="366">
        <f>IF(OR($B$53&gt;K53,$O$53=$B$53),"",IF($B$53=K53,$C$51,I55+1))</f>
        <v>46024</v>
      </c>
      <c r="L55" s="367"/>
      <c r="M55" s="368">
        <f>IF(OR($B$53&gt;M53,$O$53=$B$53),"",IF($B$53=M53,$C$51,K55+1))</f>
        <v>46025</v>
      </c>
      <c r="N55" s="369"/>
      <c r="O55" s="370">
        <f>IF(B53=O53,C51,M55+1)</f>
        <v>46026</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46027</v>
      </c>
      <c r="D67" s="356"/>
      <c r="E67" s="355">
        <f>C67+1</f>
        <v>46028</v>
      </c>
      <c r="F67" s="356"/>
      <c r="G67" s="355">
        <f>E67+1</f>
        <v>46029</v>
      </c>
      <c r="H67" s="356"/>
      <c r="I67" s="355">
        <f>G67+1</f>
        <v>46030</v>
      </c>
      <c r="J67" s="356"/>
      <c r="K67" s="355">
        <f>I67+1</f>
        <v>46031</v>
      </c>
      <c r="L67" s="356"/>
      <c r="M67" s="358">
        <f>K67+1</f>
        <v>46032</v>
      </c>
      <c r="N67" s="359"/>
      <c r="O67" s="360">
        <f t="shared" ref="O67" si="13">M67+1</f>
        <v>46033</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46034</v>
      </c>
      <c r="D79" s="356"/>
      <c r="E79" s="355">
        <f>C79+1</f>
        <v>46035</v>
      </c>
      <c r="F79" s="356"/>
      <c r="G79" s="355">
        <f>E79+1</f>
        <v>46036</v>
      </c>
      <c r="H79" s="356"/>
      <c r="I79" s="355">
        <f>G79+1</f>
        <v>46037</v>
      </c>
      <c r="J79" s="356"/>
      <c r="K79" s="355">
        <f>I79+1</f>
        <v>46038</v>
      </c>
      <c r="L79" s="356"/>
      <c r="M79" s="358">
        <f>K79+1</f>
        <v>46039</v>
      </c>
      <c r="N79" s="359"/>
      <c r="O79" s="360">
        <f t="shared" ref="O79" si="15">M79+1</f>
        <v>46040</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46041</v>
      </c>
      <c r="D91" s="356"/>
      <c r="E91" s="355">
        <f>C91+1</f>
        <v>46042</v>
      </c>
      <c r="F91" s="356"/>
      <c r="G91" s="355">
        <f>E91+1</f>
        <v>46043</v>
      </c>
      <c r="H91" s="356"/>
      <c r="I91" s="355">
        <f>G91+1</f>
        <v>46044</v>
      </c>
      <c r="J91" s="356"/>
      <c r="K91" s="355">
        <f>I91+1</f>
        <v>46045</v>
      </c>
      <c r="L91" s="356"/>
      <c r="M91" s="358">
        <f>K91+1</f>
        <v>46046</v>
      </c>
      <c r="N91" s="359"/>
      <c r="O91" s="360">
        <f t="shared" ref="O91" si="17">M91+1</f>
        <v>46047</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46048</v>
      </c>
      <c r="D103" s="356"/>
      <c r="E103" s="357">
        <f>IF(C103="","",IF(C103&lt;$E$51,C103+1,""))</f>
        <v>46049</v>
      </c>
      <c r="F103" s="356"/>
      <c r="G103" s="355">
        <f t="shared" ref="G103" si="19">IF(E103="","",IF(E103&lt;$E$51,E103+1,""))</f>
        <v>46050</v>
      </c>
      <c r="H103" s="356"/>
      <c r="I103" s="355">
        <f t="shared" ref="I103" si="20">IF(G103="","",IF(G103&lt;$E$51,G103+1,""))</f>
        <v>46051</v>
      </c>
      <c r="J103" s="356"/>
      <c r="K103" s="355">
        <f t="shared" ref="K103" si="21">IF(I103="","",IF(I103&lt;$E$51,I103+1,""))</f>
        <v>46052</v>
      </c>
      <c r="L103" s="356"/>
      <c r="M103" s="358">
        <f t="shared" ref="M103" si="22">IF(K103="","",IF(K103&lt;$E$51,K103+1,""))</f>
        <v>46053</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SUM(O116:O125)</f>
        <v>0</v>
      </c>
      <c r="P126" s="354"/>
      <c r="Q126" s="294">
        <f>SUM(Q116:Q125)</f>
        <v>0</v>
      </c>
    </row>
  </sheetData>
  <sheetProtection selectLockedCells="1" autoFilter="0"/>
  <autoFilter ref="B54:Q126" xr:uid="{D23F333B-189A-4F40-8D18-FC328FFCA9E0}">
    <filterColumn colId="1" showButton="0"/>
    <filterColumn colId="3" showButton="0"/>
    <filterColumn colId="5" showButton="0"/>
    <filterColumn colId="7" showButton="0"/>
    <filterColumn colId="9" showButton="0"/>
    <filterColumn colId="11" showButton="0"/>
    <filterColumn colId="13" showButton="0"/>
  </autoFilter>
  <mergeCells count="116">
    <mergeCell ref="O114:P114"/>
    <mergeCell ref="D4:E4"/>
    <mergeCell ref="F4:G4"/>
    <mergeCell ref="H4:I4"/>
    <mergeCell ref="J4:K4"/>
    <mergeCell ref="B18:D18"/>
    <mergeCell ref="B32:D32"/>
    <mergeCell ref="C114:D114"/>
    <mergeCell ref="E114:F114"/>
    <mergeCell ref="G114:H114"/>
    <mergeCell ref="I114:J114"/>
    <mergeCell ref="K114:L114"/>
    <mergeCell ref="M90:N90"/>
    <mergeCell ref="O90:P90"/>
    <mergeCell ref="C102:D102"/>
    <mergeCell ref="E102:F102"/>
    <mergeCell ref="G102:H102"/>
    <mergeCell ref="I102:J102"/>
    <mergeCell ref="K102:L102"/>
    <mergeCell ref="M53:N53"/>
    <mergeCell ref="O53:P53"/>
    <mergeCell ref="C54:D54"/>
    <mergeCell ref="O102:P102"/>
    <mergeCell ref="G78:H78"/>
    <mergeCell ref="O78:P78"/>
    <mergeCell ref="C66:D66"/>
    <mergeCell ref="E66:F66"/>
    <mergeCell ref="G66:H66"/>
    <mergeCell ref="I66:J66"/>
    <mergeCell ref="K66:L66"/>
    <mergeCell ref="M67:N67"/>
    <mergeCell ref="O67:P67"/>
    <mergeCell ref="C67:D67"/>
    <mergeCell ref="E67:F67"/>
    <mergeCell ref="G67:H67"/>
    <mergeCell ref="I67:J67"/>
    <mergeCell ref="K67:L67"/>
    <mergeCell ref="M66:N66"/>
    <mergeCell ref="O66:P66"/>
    <mergeCell ref="O79:P79"/>
    <mergeCell ref="O115:P115"/>
    <mergeCell ref="M91:N91"/>
    <mergeCell ref="O91:P91"/>
    <mergeCell ref="C91:D91"/>
    <mergeCell ref="B4:C4"/>
    <mergeCell ref="M55:N55"/>
    <mergeCell ref="O55:P55"/>
    <mergeCell ref="C55:D55"/>
    <mergeCell ref="E55:F55"/>
    <mergeCell ref="G55:H55"/>
    <mergeCell ref="I55:J55"/>
    <mergeCell ref="K55:L55"/>
    <mergeCell ref="C50:D50"/>
    <mergeCell ref="E50:F50"/>
    <mergeCell ref="G50:H50"/>
    <mergeCell ref="I50:J50"/>
    <mergeCell ref="K50:L50"/>
    <mergeCell ref="M50:N50"/>
    <mergeCell ref="O50:P50"/>
    <mergeCell ref="C53:D53"/>
    <mergeCell ref="E53:F53"/>
    <mergeCell ref="I78:J78"/>
    <mergeCell ref="K78:L78"/>
    <mergeCell ref="G53:H53"/>
    <mergeCell ref="I53:J53"/>
    <mergeCell ref="K53:L53"/>
    <mergeCell ref="K54:L54"/>
    <mergeCell ref="C115:D115"/>
    <mergeCell ref="E115:F115"/>
    <mergeCell ref="G115:H115"/>
    <mergeCell ref="I115:J115"/>
    <mergeCell ref="K115:L115"/>
    <mergeCell ref="E91:F91"/>
    <mergeCell ref="G91:H91"/>
    <mergeCell ref="M115:N115"/>
    <mergeCell ref="C90:D90"/>
    <mergeCell ref="E90:F90"/>
    <mergeCell ref="M79:N79"/>
    <mergeCell ref="K90:L90"/>
    <mergeCell ref="C78:D78"/>
    <mergeCell ref="E78:F78"/>
    <mergeCell ref="E54:F54"/>
    <mergeCell ref="G54:H54"/>
    <mergeCell ref="I54:J54"/>
    <mergeCell ref="C79:D79"/>
    <mergeCell ref="E79:F79"/>
    <mergeCell ref="G79:H79"/>
    <mergeCell ref="I79:J79"/>
    <mergeCell ref="K79:L79"/>
    <mergeCell ref="M102:N102"/>
    <mergeCell ref="M114:N114"/>
    <mergeCell ref="M78:N78"/>
    <mergeCell ref="L7:L8"/>
    <mergeCell ref="B33:D34"/>
    <mergeCell ref="F38:L38"/>
    <mergeCell ref="F18:L18"/>
    <mergeCell ref="M54:N54"/>
    <mergeCell ref="O54:P54"/>
    <mergeCell ref="C126:D126"/>
    <mergeCell ref="E126:F126"/>
    <mergeCell ref="G126:H126"/>
    <mergeCell ref="I126:J126"/>
    <mergeCell ref="K126:L126"/>
    <mergeCell ref="M126:N126"/>
    <mergeCell ref="O126:P126"/>
    <mergeCell ref="I91:J91"/>
    <mergeCell ref="K91:L91"/>
    <mergeCell ref="M103:N103"/>
    <mergeCell ref="O103:P103"/>
    <mergeCell ref="C103:D103"/>
    <mergeCell ref="E103:F103"/>
    <mergeCell ref="G103:H103"/>
    <mergeCell ref="I103:J103"/>
    <mergeCell ref="K103:L103"/>
    <mergeCell ref="G90:H90"/>
    <mergeCell ref="I90:J90"/>
  </mergeCells>
  <phoneticPr fontId="1"/>
  <conditionalFormatting sqref="B33">
    <cfRule type="cellIs" dxfId="383" priority="6" operator="equal">
      <formula>0</formula>
    </cfRule>
  </conditionalFormatting>
  <conditionalFormatting sqref="B602">
    <cfRule type="expression" dxfId="382" priority="77">
      <formula>$C601=1</formula>
    </cfRule>
  </conditionalFormatting>
  <conditionalFormatting sqref="C16 E16 G16 I16 K16">
    <cfRule type="cellIs" dxfId="381" priority="51" operator="equal">
      <formula>0</formula>
    </cfRule>
  </conditionalFormatting>
  <conditionalFormatting sqref="C66 E66 G66 I66 K66 M66 O66 Q66">
    <cfRule type="cellIs" dxfId="380" priority="81" operator="equal">
      <formula>0</formula>
    </cfRule>
    <cfRule type="cellIs" dxfId="379" priority="82" operator="equal">
      <formula>0</formula>
    </cfRule>
  </conditionalFormatting>
  <conditionalFormatting sqref="C78 E78 G78 I78 K78 M78 O78 Q78">
    <cfRule type="cellIs" dxfId="378" priority="49" operator="equal">
      <formula>0</formula>
    </cfRule>
    <cfRule type="cellIs" dxfId="377" priority="50" operator="equal">
      <formula>0</formula>
    </cfRule>
  </conditionalFormatting>
  <conditionalFormatting sqref="C90 E90 G90 I90 K90 M90 O90 Q90">
    <cfRule type="cellIs" dxfId="376" priority="46" operator="equal">
      <formula>0</formula>
    </cfRule>
    <cfRule type="cellIs" dxfId="375" priority="47" operator="equal">
      <formula>0</formula>
    </cfRule>
  </conditionalFormatting>
  <conditionalFormatting sqref="C102 E102 G102 I102 K102 M102 O102 Q102">
    <cfRule type="cellIs" dxfId="374" priority="43" operator="equal">
      <formula>0</formula>
    </cfRule>
    <cfRule type="cellIs" dxfId="373" priority="44" operator="equal">
      <formula>0</formula>
    </cfRule>
  </conditionalFormatting>
  <conditionalFormatting sqref="C114 E114 G114 I114 K114 M114 O114 Q114">
    <cfRule type="cellIs" dxfId="372" priority="40" operator="equal">
      <formula>0</formula>
    </cfRule>
    <cfRule type="cellIs" dxfId="371" priority="41" operator="equal">
      <formula>0</formula>
    </cfRule>
  </conditionalFormatting>
  <conditionalFormatting sqref="C126 E126 G126 I126 K126 M126 O126 Q126">
    <cfRule type="cellIs" dxfId="370" priority="15" operator="equal">
      <formula>0</formula>
    </cfRule>
    <cfRule type="cellIs" dxfId="369" priority="16" operator="equal">
      <formula>0</formula>
    </cfRule>
  </conditionalFormatting>
  <conditionalFormatting sqref="C30:D30 B36:D36 D37:D42 D44:D49">
    <cfRule type="cellIs" dxfId="368" priority="85" operator="equal">
      <formula>0</formula>
    </cfRule>
  </conditionalFormatting>
  <conditionalFormatting sqref="C55:P55">
    <cfRule type="expression" dxfId="367" priority="8">
      <formula>COUNTIF(祝日,C$55)=1</formula>
    </cfRule>
  </conditionalFormatting>
  <conditionalFormatting sqref="C67:P67">
    <cfRule type="expression" dxfId="366" priority="184">
      <formula>COUNTIF(祝日,C$67)=1</formula>
    </cfRule>
  </conditionalFormatting>
  <conditionalFormatting sqref="C79:P79">
    <cfRule type="expression" dxfId="365" priority="187">
      <formula>COUNTIF(祝日,C$79)=1</formula>
    </cfRule>
  </conditionalFormatting>
  <conditionalFormatting sqref="C91:P91">
    <cfRule type="expression" dxfId="364" priority="190">
      <formula>COUNTIF(祝日,C$91)=1</formula>
    </cfRule>
  </conditionalFormatting>
  <conditionalFormatting sqref="C103:P103 C115:P115">
    <cfRule type="expression" dxfId="363" priority="195">
      <formula>COUNTIF(祝日,C$115)=1</formula>
    </cfRule>
  </conditionalFormatting>
  <conditionalFormatting sqref="D20:D29">
    <cfRule type="cellIs" dxfId="362" priority="84" operator="equal">
      <formula>0</formula>
    </cfRule>
  </conditionalFormatting>
  <conditionalFormatting sqref="E19">
    <cfRule type="cellIs" dxfId="361" priority="83" operator="equal">
      <formula>0</formula>
    </cfRule>
  </conditionalFormatting>
  <conditionalFormatting sqref="L5">
    <cfRule type="cellIs" dxfId="360" priority="9" operator="equal">
      <formula>0</formula>
    </cfRule>
  </conditionalFormatting>
  <conditionalFormatting sqref="L7">
    <cfRule type="cellIs" dxfId="359" priority="7" operator="equal">
      <formula>0</formula>
    </cfRule>
  </conditionalFormatting>
  <conditionalFormatting sqref="Q56:Q65">
    <cfRule type="cellIs" dxfId="358" priority="76" operator="equal">
      <formula>0</formula>
    </cfRule>
  </conditionalFormatting>
  <conditionalFormatting sqref="Q68:Q77">
    <cfRule type="cellIs" dxfId="357" priority="5" operator="equal">
      <formula>0</formula>
    </cfRule>
  </conditionalFormatting>
  <conditionalFormatting sqref="Q80:Q89">
    <cfRule type="cellIs" dxfId="356" priority="4" operator="equal">
      <formula>0</formula>
    </cfRule>
  </conditionalFormatting>
  <conditionalFormatting sqref="Q92:Q101">
    <cfRule type="cellIs" dxfId="355" priority="3" operator="equal">
      <formula>0</formula>
    </cfRule>
  </conditionalFormatting>
  <conditionalFormatting sqref="Q104:Q113">
    <cfRule type="cellIs" dxfId="354" priority="2" operator="equal">
      <formula>0</formula>
    </cfRule>
  </conditionalFormatting>
  <conditionalFormatting sqref="Q116:Q125">
    <cfRule type="cellIs" dxfId="353" priority="1" operator="equal">
      <formula>0</formula>
    </cfRule>
  </conditionalFormatting>
  <pageMargins left="0.25" right="0.25" top="0.75" bottom="0.75" header="0.3" footer="0.3"/>
  <pageSetup paperSize="9" scale="86" orientation="portrait" horizontalDpi="0" verticalDpi="0" r:id="rId1"/>
  <ignoredErrors>
    <ignoredError sqref="O67 C67 E114 E67 G67 I67 K67 M67 O79 C78 E78 G78 I78 K78 M78 G90 I90 K90 M90 O90 C90 E90 E102 G102 I102 K102 M102 O102 C102 I114 K114 M114 O114 C114 C79 E79 G79 I79 K79 M79 G91 I91 K91 M91 O91 C91 E9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DEE7-A8A8-496E-A818-66DDCE322D10}">
  <sheetPr>
    <tabColor theme="8" tint="0.59999389629810485"/>
    <pageSetUpPr fitToPage="1"/>
  </sheetPr>
  <dimension ref="B1:Q126"/>
  <sheetViews>
    <sheetView showGridLines="0" topLeftCell="A27"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100</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特別費!P12</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46054</v>
      </c>
      <c r="H21" s="272">
        <f>INDEX(C55:P55,MATCH(MAX(C55:P55)+1,C55:P55,1))</f>
        <v>46054</v>
      </c>
      <c r="I21" s="272" cm="1">
        <f t="array" ref="I21">INDEX(C103:P103,MATCH("*?",INDEX(C103:P103&amp;"",0),0))</f>
        <v>46076</v>
      </c>
      <c r="J21" s="272">
        <f>INDEX(C103:P103,MATCH(MAX(C103:P103)+1,C103:P103,1))</f>
        <v>46081</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1-1日</v>
      </c>
      <c r="H23" s="276" t="str">
        <f>DAY(C67)&amp;"-"&amp;DAY(O67)&amp;"日"</f>
        <v>2-8日</v>
      </c>
      <c r="I23" s="276" t="str">
        <f>DAY(C79)&amp;"-"&amp;DAY(O79)&amp;"日"</f>
        <v>9-15日</v>
      </c>
      <c r="J23" s="276" t="str">
        <f>DAY(C91)&amp;"-"&amp;DAY(O91)&amp;"日"</f>
        <v>16-22日</v>
      </c>
      <c r="K23" s="276" t="str">
        <f>DAY(I21)&amp;"-"&amp;DAY(J21)&amp;"日"</f>
        <v>23-28日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t="e">
        <f t="shared" ref="I50" si="9">WEEKDAY(I55)</f>
        <v>#VALUE!</v>
      </c>
      <c r="J50" s="376"/>
      <c r="K50" s="376" t="e">
        <f t="shared" ref="K50" si="10">WEEKDAY(K55)</f>
        <v>#VALUE!</v>
      </c>
      <c r="L50" s="376"/>
      <c r="M50" s="376" t="e">
        <f t="shared" ref="M50" si="11">WEEKDAY(M55)</f>
        <v>#VALUE!</v>
      </c>
      <c r="N50" s="376"/>
      <c r="O50" s="376">
        <f>WEEKDAY(O55)</f>
        <v>1</v>
      </c>
      <c r="P50" s="376"/>
    </row>
    <row r="51" spans="2:17" ht="19.5" thickBot="1">
      <c r="B51" s="309" t="s">
        <v>175</v>
      </c>
      <c r="C51" s="307">
        <f>DATE(2026,2,設定!L5)</f>
        <v>46054</v>
      </c>
      <c r="D51" s="310" t="s">
        <v>176</v>
      </c>
      <c r="E51" s="308">
        <f>DATE(2026,3,設定!L5-1)</f>
        <v>46081</v>
      </c>
      <c r="F51" s="259"/>
      <c r="G51" s="259"/>
      <c r="H51" s="259"/>
      <c r="I51" s="259"/>
      <c r="J51" s="259"/>
      <c r="K51" s="259"/>
      <c r="L51" s="259"/>
      <c r="M51" s="259"/>
      <c r="N51" s="259"/>
      <c r="O51" s="259"/>
      <c r="P51" s="259"/>
    </row>
    <row r="52" spans="2:17" ht="7.5" customHeight="1" thickBot="1">
      <c r="B52" s="312"/>
      <c r="C52" s="313"/>
      <c r="D52" s="312"/>
      <c r="E52" s="311"/>
      <c r="F52" s="259"/>
      <c r="G52" s="259"/>
      <c r="H52" s="259"/>
      <c r="I52" s="259"/>
      <c r="J52" s="259"/>
      <c r="K52" s="259"/>
      <c r="L52" s="259"/>
      <c r="M52" s="259"/>
      <c r="N52" s="259"/>
      <c r="O52" s="259"/>
      <c r="P52" s="259"/>
    </row>
    <row r="53" spans="2:17" ht="19.5" hidden="1" thickBot="1">
      <c r="B53" s="260">
        <f>WEEKDAY(C51)</f>
        <v>1</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t="str">
        <f>IF(OR($B$53&gt;I53,$O$53=$B$53),"",IF($B$53=I53,$C$51,G55+1))</f>
        <v/>
      </c>
      <c r="J55" s="367"/>
      <c r="K55" s="366" t="str">
        <f>IF(OR($B$53&gt;K53,$O$53=$B$53),"",IF($B$53=K53,$C$51,I55+1))</f>
        <v/>
      </c>
      <c r="L55" s="367"/>
      <c r="M55" s="368" t="str">
        <f>IF(OR($B$53&gt;M53,$O$53=$B$53),"",IF($B$53=M53,$C$51,K55+1))</f>
        <v/>
      </c>
      <c r="N55" s="369"/>
      <c r="O55" s="370">
        <f>IF(B53=O53,C51,M55+1)</f>
        <v>46054</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46055</v>
      </c>
      <c r="D67" s="356"/>
      <c r="E67" s="355">
        <f>C67+1</f>
        <v>46056</v>
      </c>
      <c r="F67" s="356"/>
      <c r="G67" s="355">
        <f>E67+1</f>
        <v>46057</v>
      </c>
      <c r="H67" s="356"/>
      <c r="I67" s="355">
        <f>G67+1</f>
        <v>46058</v>
      </c>
      <c r="J67" s="356"/>
      <c r="K67" s="355">
        <f>I67+1</f>
        <v>46059</v>
      </c>
      <c r="L67" s="356"/>
      <c r="M67" s="358">
        <f>K67+1</f>
        <v>46060</v>
      </c>
      <c r="N67" s="359"/>
      <c r="O67" s="360">
        <f t="shared" ref="O67" si="13">M67+1</f>
        <v>46061</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46062</v>
      </c>
      <c r="D79" s="356"/>
      <c r="E79" s="355">
        <f>C79+1</f>
        <v>46063</v>
      </c>
      <c r="F79" s="356"/>
      <c r="G79" s="355">
        <f>E79+1</f>
        <v>46064</v>
      </c>
      <c r="H79" s="356"/>
      <c r="I79" s="355">
        <f>G79+1</f>
        <v>46065</v>
      </c>
      <c r="J79" s="356"/>
      <c r="K79" s="355">
        <f>I79+1</f>
        <v>46066</v>
      </c>
      <c r="L79" s="356"/>
      <c r="M79" s="358">
        <f>K79+1</f>
        <v>46067</v>
      </c>
      <c r="N79" s="359"/>
      <c r="O79" s="360">
        <f t="shared" ref="O79" si="15">M79+1</f>
        <v>46068</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46069</v>
      </c>
      <c r="D91" s="356"/>
      <c r="E91" s="355">
        <f>C91+1</f>
        <v>46070</v>
      </c>
      <c r="F91" s="356"/>
      <c r="G91" s="355">
        <f>E91+1</f>
        <v>46071</v>
      </c>
      <c r="H91" s="356"/>
      <c r="I91" s="355">
        <f>G91+1</f>
        <v>46072</v>
      </c>
      <c r="J91" s="356"/>
      <c r="K91" s="355">
        <f>I91+1</f>
        <v>46073</v>
      </c>
      <c r="L91" s="356"/>
      <c r="M91" s="358">
        <f>K91+1</f>
        <v>46074</v>
      </c>
      <c r="N91" s="359"/>
      <c r="O91" s="360">
        <f t="shared" ref="O91" si="17">M91+1</f>
        <v>46075</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46076</v>
      </c>
      <c r="D103" s="356"/>
      <c r="E103" s="357">
        <f>IF(C103="","",IF(C103&lt;$E$51,C103+1,""))</f>
        <v>46077</v>
      </c>
      <c r="F103" s="356"/>
      <c r="G103" s="355">
        <f t="shared" ref="G103" si="19">IF(E103="","",IF(E103&lt;$E$51,E103+1,""))</f>
        <v>46078</v>
      </c>
      <c r="H103" s="356"/>
      <c r="I103" s="355">
        <f t="shared" ref="I103" si="20">IF(G103="","",IF(G103&lt;$E$51,G103+1,""))</f>
        <v>46079</v>
      </c>
      <c r="J103" s="356"/>
      <c r="K103" s="355">
        <f t="shared" ref="K103" si="21">IF(I103="","",IF(I103&lt;$E$51,I103+1,""))</f>
        <v>46080</v>
      </c>
      <c r="L103" s="356"/>
      <c r="M103" s="358">
        <f t="shared" ref="M103" si="22">IF(K103="","",IF(K103&lt;$E$51,K103+1,""))</f>
        <v>46081</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84D5DEE7-A8A8-496E-A818-66DDCE322D10}">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M53:N53"/>
    <mergeCell ref="O53:P53"/>
    <mergeCell ref="C66:D66"/>
    <mergeCell ref="E66:F66"/>
    <mergeCell ref="M67:N67"/>
    <mergeCell ref="O67:P67"/>
    <mergeCell ref="C78:D78"/>
    <mergeCell ref="E78:F78"/>
    <mergeCell ref="G78:H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L7:L8"/>
    <mergeCell ref="B33:D34"/>
    <mergeCell ref="F18:L18"/>
    <mergeCell ref="F38:L38"/>
    <mergeCell ref="C50:D50"/>
    <mergeCell ref="E50:F50"/>
    <mergeCell ref="G50:H50"/>
    <mergeCell ref="I50:J50"/>
    <mergeCell ref="K50:L50"/>
    <mergeCell ref="M102:N102"/>
    <mergeCell ref="O102:P102"/>
    <mergeCell ref="C90:D90"/>
    <mergeCell ref="E90:F90"/>
    <mergeCell ref="G90:H90"/>
    <mergeCell ref="I90:J90"/>
    <mergeCell ref="K90:L90"/>
    <mergeCell ref="M90:N90"/>
    <mergeCell ref="I55:J55"/>
    <mergeCell ref="K55:L55"/>
    <mergeCell ref="O79:P79"/>
    <mergeCell ref="M55:N55"/>
    <mergeCell ref="O55:P55"/>
    <mergeCell ref="O90:P90"/>
    <mergeCell ref="C91:D91"/>
    <mergeCell ref="E91:F91"/>
    <mergeCell ref="G91:H91"/>
    <mergeCell ref="I91:J91"/>
    <mergeCell ref="K91:L91"/>
    <mergeCell ref="M91:N91"/>
    <mergeCell ref="O91:P91"/>
    <mergeCell ref="C79:D79"/>
    <mergeCell ref="E79:F79"/>
    <mergeCell ref="G79:H79"/>
    <mergeCell ref="I79:J79"/>
    <mergeCell ref="K79:L79"/>
    <mergeCell ref="M79:N79"/>
    <mergeCell ref="I78:J78"/>
    <mergeCell ref="K78:L78"/>
    <mergeCell ref="M103:N103"/>
    <mergeCell ref="O103:P103"/>
    <mergeCell ref="C114:D114"/>
    <mergeCell ref="E114:F114"/>
    <mergeCell ref="G114:H114"/>
    <mergeCell ref="I114:J114"/>
    <mergeCell ref="K114:L114"/>
    <mergeCell ref="M114:N114"/>
    <mergeCell ref="O114:P114"/>
    <mergeCell ref="C103:D103"/>
    <mergeCell ref="E103:F103"/>
    <mergeCell ref="G103:H103"/>
    <mergeCell ref="I103:J103"/>
    <mergeCell ref="K103:L103"/>
    <mergeCell ref="C102:D102"/>
    <mergeCell ref="E102:F102"/>
    <mergeCell ref="G102:H102"/>
    <mergeCell ref="I102:J102"/>
    <mergeCell ref="K102:L102"/>
    <mergeCell ref="M115:N115"/>
    <mergeCell ref="O115:P115"/>
    <mergeCell ref="C126:D126"/>
    <mergeCell ref="E126:F126"/>
    <mergeCell ref="G126:H126"/>
    <mergeCell ref="I126:J126"/>
    <mergeCell ref="K126:L126"/>
    <mergeCell ref="M126:N126"/>
    <mergeCell ref="O126:P126"/>
    <mergeCell ref="C115:D115"/>
    <mergeCell ref="E115:F115"/>
    <mergeCell ref="G115:H115"/>
    <mergeCell ref="I115:J115"/>
    <mergeCell ref="K115:L115"/>
  </mergeCells>
  <phoneticPr fontId="1"/>
  <conditionalFormatting sqref="B33">
    <cfRule type="cellIs" dxfId="352" priority="34" operator="equal">
      <formula>0</formula>
    </cfRule>
  </conditionalFormatting>
  <conditionalFormatting sqref="B602">
    <cfRule type="expression" dxfId="351" priority="55">
      <formula>$C601=1</formula>
    </cfRule>
  </conditionalFormatting>
  <conditionalFormatting sqref="C16 E16 G16 I16 K16">
    <cfRule type="cellIs" dxfId="350" priority="53" operator="equal">
      <formula>0</formula>
    </cfRule>
  </conditionalFormatting>
  <conditionalFormatting sqref="C66 E66 G66 I66 K66 M66 O66 Q66">
    <cfRule type="cellIs" dxfId="349" priority="19" operator="equal">
      <formula>0</formula>
    </cfRule>
    <cfRule type="cellIs" dxfId="348" priority="20" operator="equal">
      <formula>0</formula>
    </cfRule>
  </conditionalFormatting>
  <conditionalFormatting sqref="C78 E78 G78 I78 K78 M78 O78 Q78">
    <cfRule type="cellIs" dxfId="347" priority="16" operator="equal">
      <formula>0</formula>
    </cfRule>
    <cfRule type="cellIs" dxfId="346" priority="17" operator="equal">
      <formula>0</formula>
    </cfRule>
  </conditionalFormatting>
  <conditionalFormatting sqref="C90 E90 G90 I90 K90 M90 O90 Q90">
    <cfRule type="cellIs" dxfId="345" priority="14" operator="equal">
      <formula>0</formula>
    </cfRule>
    <cfRule type="cellIs" dxfId="344" priority="15" operator="equal">
      <formula>0</formula>
    </cfRule>
  </conditionalFormatting>
  <conditionalFormatting sqref="C102 E102 G102 I102 K102 M102 O102 Q102">
    <cfRule type="cellIs" dxfId="343" priority="12" operator="equal">
      <formula>0</formula>
    </cfRule>
    <cfRule type="cellIs" dxfId="342" priority="13" operator="equal">
      <formula>0</formula>
    </cfRule>
  </conditionalFormatting>
  <conditionalFormatting sqref="C114 E114 G114 I114 K114 M114 O114 Q114">
    <cfRule type="cellIs" dxfId="341" priority="10" operator="equal">
      <formula>0</formula>
    </cfRule>
    <cfRule type="cellIs" dxfId="340" priority="11" operator="equal">
      <formula>0</formula>
    </cfRule>
  </conditionalFormatting>
  <conditionalFormatting sqref="C126 E126 G126 I126 K126 M126 O126 Q126">
    <cfRule type="cellIs" dxfId="339" priority="8" operator="equal">
      <formula>0</formula>
    </cfRule>
    <cfRule type="cellIs" dxfId="338" priority="9" operator="equal">
      <formula>0</formula>
    </cfRule>
  </conditionalFormatting>
  <conditionalFormatting sqref="C30:D30 B36:D36 D37:D42 D44:D49">
    <cfRule type="cellIs" dxfId="337" priority="60" operator="equal">
      <formula>0</formula>
    </cfRule>
  </conditionalFormatting>
  <conditionalFormatting sqref="C55:P55">
    <cfRule type="expression" dxfId="336" priority="7">
      <formula>COUNTIF(祝日,C$55)=1</formula>
    </cfRule>
  </conditionalFormatting>
  <conditionalFormatting sqref="C67:P67">
    <cfRule type="expression" dxfId="335" priority="21">
      <formula>COUNTIF(祝日,C$67)=1</formula>
    </cfRule>
  </conditionalFormatting>
  <conditionalFormatting sqref="C79:P79">
    <cfRule type="expression" dxfId="334" priority="24">
      <formula>COUNTIF(祝日,C$79)=1</formula>
    </cfRule>
  </conditionalFormatting>
  <conditionalFormatting sqref="C91:P91">
    <cfRule type="expression" dxfId="333" priority="27">
      <formula>COUNTIF(祝日,C$91)=1</formula>
    </cfRule>
  </conditionalFormatting>
  <conditionalFormatting sqref="C103:P103">
    <cfRule type="expression" dxfId="332" priority="32">
      <formula>COUNTIF(祝日,C$103)=1</formula>
    </cfRule>
  </conditionalFormatting>
  <conditionalFormatting sqref="C115:P115">
    <cfRule type="expression" dxfId="331" priority="1">
      <formula>COUNTIF(祝日,C$115)=1</formula>
    </cfRule>
  </conditionalFormatting>
  <conditionalFormatting sqref="D20:D29">
    <cfRule type="cellIs" dxfId="330" priority="33" operator="equal">
      <formula>0</formula>
    </cfRule>
  </conditionalFormatting>
  <conditionalFormatting sqref="E19">
    <cfRule type="cellIs" dxfId="329" priority="58" operator="equal">
      <formula>0</formula>
    </cfRule>
  </conditionalFormatting>
  <conditionalFormatting sqref="L5">
    <cfRule type="cellIs" dxfId="328" priority="37" operator="equal">
      <formula>0</formula>
    </cfRule>
  </conditionalFormatting>
  <conditionalFormatting sqref="L7">
    <cfRule type="cellIs" dxfId="327" priority="35" operator="equal">
      <formula>0</formula>
    </cfRule>
  </conditionalFormatting>
  <conditionalFormatting sqref="Q56:Q65">
    <cfRule type="cellIs" dxfId="326" priority="18" operator="equal">
      <formula>0</formula>
    </cfRule>
  </conditionalFormatting>
  <conditionalFormatting sqref="Q68:Q77">
    <cfRule type="cellIs" dxfId="325" priority="6" operator="equal">
      <formula>0</formula>
    </cfRule>
  </conditionalFormatting>
  <conditionalFormatting sqref="Q80:Q89">
    <cfRule type="cellIs" dxfId="324" priority="5" operator="equal">
      <formula>0</formula>
    </cfRule>
  </conditionalFormatting>
  <conditionalFormatting sqref="Q92:Q101">
    <cfRule type="cellIs" dxfId="323" priority="4" operator="equal">
      <formula>0</formula>
    </cfRule>
  </conditionalFormatting>
  <conditionalFormatting sqref="Q104:Q113">
    <cfRule type="cellIs" dxfId="322" priority="3" operator="equal">
      <formula>0</formula>
    </cfRule>
  </conditionalFormatting>
  <conditionalFormatting sqref="Q116:Q125">
    <cfRule type="cellIs" dxfId="321" priority="2" operator="equal">
      <formula>0</formula>
    </cfRule>
  </conditionalFormatting>
  <pageMargins left="0.25" right="0.25" top="0.75" bottom="0.75" header="0.3" footer="0.3"/>
  <pageSetup paperSize="9" scale="8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298D-EE72-47D0-AB93-4D39603C3281}">
  <sheetPr>
    <tabColor theme="8" tint="0.59999389629810485"/>
    <pageSetUpPr fitToPage="1"/>
  </sheetPr>
  <dimension ref="B1:Q126"/>
  <sheetViews>
    <sheetView showGridLines="0" topLeftCell="A22"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101</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特別費!P18</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46082</v>
      </c>
      <c r="H21" s="272">
        <f>INDEX(C55:P55,MATCH(MAX(C55:P55)+1,C55:P55,1))</f>
        <v>46082</v>
      </c>
      <c r="I21" s="272" cm="1">
        <f t="array" ref="I21">INDEX(C103:P103,MATCH("*?",INDEX(C103:P103&amp;"",0),0))</f>
        <v>46104</v>
      </c>
      <c r="J21" s="272">
        <f>INDEX(C103:P103,MATCH(MAX(C103:P103)+1,C103:P103,1))</f>
        <v>46110</v>
      </c>
      <c r="K21" s="273" cm="1">
        <f t="array" ref="K21">IFERROR(INDEX(C115:P115,MATCH("*?",INDEX(C115:P115&amp;"",0),0)),"")</f>
        <v>46111</v>
      </c>
      <c r="L21" s="274">
        <f>IFERROR(INDEX(C115:P115,MATCH(MAX(C115:P115)+1,C115:P115,1)),"")</f>
        <v>46112</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1-1日</v>
      </c>
      <c r="H23" s="276" t="str">
        <f>DAY(C67)&amp;"-"&amp;DAY(O67)&amp;"日"</f>
        <v>2-8日</v>
      </c>
      <c r="I23" s="276" t="str">
        <f>DAY(C79)&amp;"-"&amp;DAY(O79)&amp;"日"</f>
        <v>9-15日</v>
      </c>
      <c r="J23" s="276" t="str">
        <f>DAY(C91)&amp;"-"&amp;DAY(O91)&amp;"日"</f>
        <v>16-22日</v>
      </c>
      <c r="K23" s="276" t="str">
        <f>DAY(I21)&amp;"-"&amp;DAY(J21)&amp;"日"</f>
        <v>23-29日</v>
      </c>
      <c r="L23" s="265" t="str">
        <f>IF(K21="","",DAY(K21)&amp;"-"&amp;DAY(L21)&amp;"日")</f>
        <v>30-31日</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t="e">
        <f t="shared" ref="I50" si="9">WEEKDAY(I55)</f>
        <v>#VALUE!</v>
      </c>
      <c r="J50" s="376"/>
      <c r="K50" s="376" t="e">
        <f t="shared" ref="K50" si="10">WEEKDAY(K55)</f>
        <v>#VALUE!</v>
      </c>
      <c r="L50" s="376"/>
      <c r="M50" s="376" t="e">
        <f t="shared" ref="M50" si="11">WEEKDAY(M55)</f>
        <v>#VALUE!</v>
      </c>
      <c r="N50" s="376"/>
      <c r="O50" s="376">
        <f>WEEKDAY(O55)</f>
        <v>1</v>
      </c>
      <c r="P50" s="376"/>
    </row>
    <row r="51" spans="2:17" ht="19.5" thickBot="1">
      <c r="B51" s="309" t="s">
        <v>175</v>
      </c>
      <c r="C51" s="307">
        <f>DATE(2026,3,設定!L5)</f>
        <v>46082</v>
      </c>
      <c r="D51" s="310" t="s">
        <v>176</v>
      </c>
      <c r="E51" s="308">
        <f>DATE(2026,4,設定!L5-1)</f>
        <v>46112</v>
      </c>
      <c r="F51" s="259"/>
      <c r="G51" s="259"/>
      <c r="H51" s="259"/>
      <c r="I51" s="259"/>
      <c r="J51" s="259"/>
      <c r="K51" s="259"/>
      <c r="L51" s="259"/>
      <c r="M51" s="259"/>
      <c r="N51" s="259"/>
      <c r="O51" s="259"/>
      <c r="P51" s="259"/>
    </row>
    <row r="52" spans="2:17" ht="6" customHeight="1" thickBot="1">
      <c r="B52" s="312"/>
      <c r="C52" s="313"/>
      <c r="D52" s="312"/>
      <c r="E52" s="311"/>
      <c r="F52" s="259"/>
      <c r="G52" s="259"/>
      <c r="H52" s="259"/>
      <c r="I52" s="259"/>
      <c r="J52" s="259"/>
      <c r="K52" s="259"/>
      <c r="L52" s="259"/>
      <c r="M52" s="259"/>
      <c r="N52" s="259"/>
      <c r="O52" s="259"/>
      <c r="P52" s="259"/>
    </row>
    <row r="53" spans="2:17" ht="19.5" hidden="1" thickBot="1">
      <c r="B53" s="260">
        <f>WEEKDAY(C51)</f>
        <v>1</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t="str">
        <f>IF(OR($B$53&gt;I53,$O$53=$B$53),"",IF($B$53=I53,$C$51,G55+1))</f>
        <v/>
      </c>
      <c r="J55" s="367"/>
      <c r="K55" s="366" t="str">
        <f>IF(OR($B$53&gt;K53,$O$53=$B$53),"",IF($B$53=K53,$C$51,I55+1))</f>
        <v/>
      </c>
      <c r="L55" s="367"/>
      <c r="M55" s="368" t="str">
        <f>IF(OR($B$53&gt;M53,$O$53=$B$53),"",IF($B$53=M53,$C$51,K55+1))</f>
        <v/>
      </c>
      <c r="N55" s="369"/>
      <c r="O55" s="370">
        <f>IF(B53=O53,C51,M55+1)</f>
        <v>46082</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46083</v>
      </c>
      <c r="D67" s="356"/>
      <c r="E67" s="355">
        <f>C67+1</f>
        <v>46084</v>
      </c>
      <c r="F67" s="356"/>
      <c r="G67" s="355">
        <f>E67+1</f>
        <v>46085</v>
      </c>
      <c r="H67" s="356"/>
      <c r="I67" s="355">
        <f>G67+1</f>
        <v>46086</v>
      </c>
      <c r="J67" s="356"/>
      <c r="K67" s="355">
        <f>I67+1</f>
        <v>46087</v>
      </c>
      <c r="L67" s="356"/>
      <c r="M67" s="358">
        <f>K67+1</f>
        <v>46088</v>
      </c>
      <c r="N67" s="359"/>
      <c r="O67" s="360">
        <f t="shared" ref="O67" si="13">M67+1</f>
        <v>46089</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46090</v>
      </c>
      <c r="D79" s="356"/>
      <c r="E79" s="355">
        <f>C79+1</f>
        <v>46091</v>
      </c>
      <c r="F79" s="356"/>
      <c r="G79" s="355">
        <f>E79+1</f>
        <v>46092</v>
      </c>
      <c r="H79" s="356"/>
      <c r="I79" s="355">
        <f>G79+1</f>
        <v>46093</v>
      </c>
      <c r="J79" s="356"/>
      <c r="K79" s="355">
        <f>I79+1</f>
        <v>46094</v>
      </c>
      <c r="L79" s="356"/>
      <c r="M79" s="358">
        <f>K79+1</f>
        <v>46095</v>
      </c>
      <c r="N79" s="359"/>
      <c r="O79" s="360">
        <f t="shared" ref="O79" si="15">M79+1</f>
        <v>46096</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46097</v>
      </c>
      <c r="D91" s="356"/>
      <c r="E91" s="355">
        <f>C91+1</f>
        <v>46098</v>
      </c>
      <c r="F91" s="356"/>
      <c r="G91" s="355">
        <f>E91+1</f>
        <v>46099</v>
      </c>
      <c r="H91" s="356"/>
      <c r="I91" s="355">
        <f>G91+1</f>
        <v>46100</v>
      </c>
      <c r="J91" s="356"/>
      <c r="K91" s="355">
        <f>I91+1</f>
        <v>46101</v>
      </c>
      <c r="L91" s="356"/>
      <c r="M91" s="358">
        <f>K91+1</f>
        <v>46102</v>
      </c>
      <c r="N91" s="359"/>
      <c r="O91" s="360">
        <f t="shared" ref="O91" si="17">M91+1</f>
        <v>46103</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46104</v>
      </c>
      <c r="D103" s="356"/>
      <c r="E103" s="357">
        <f>IF(C103="","",IF(C103&lt;$E$51,C103+1,""))</f>
        <v>46105</v>
      </c>
      <c r="F103" s="356"/>
      <c r="G103" s="355">
        <f t="shared" ref="G103" si="19">IF(E103="","",IF(E103&lt;$E$51,E103+1,""))</f>
        <v>46106</v>
      </c>
      <c r="H103" s="356"/>
      <c r="I103" s="355">
        <f t="shared" ref="I103" si="20">IF(G103="","",IF(G103&lt;$E$51,G103+1,""))</f>
        <v>46107</v>
      </c>
      <c r="J103" s="356"/>
      <c r="K103" s="355">
        <f t="shared" ref="K103" si="21">IF(I103="","",IF(I103&lt;$E$51,I103+1,""))</f>
        <v>46108</v>
      </c>
      <c r="L103" s="356"/>
      <c r="M103" s="358">
        <f t="shared" ref="M103" si="22">IF(K103="","",IF(K103&lt;$E$51,K103+1,""))</f>
        <v>46109</v>
      </c>
      <c r="N103" s="359"/>
      <c r="O103" s="360">
        <f t="shared" ref="O103" si="23">IF(M103="","",IF(M103&lt;$E$51,M103+1,""))</f>
        <v>46110</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f>IF(O103="","",IF(O103&lt;$E$51,O103+1,""))</f>
        <v>46111</v>
      </c>
      <c r="D115" s="356"/>
      <c r="E115" s="357">
        <f>IF(C115="","",IF(C115&lt;$E$51,C115+1,""))</f>
        <v>46112</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45B6298D-EE72-47D0-AB93-4D39603C3281}">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320" priority="34" operator="equal">
      <formula>0</formula>
    </cfRule>
  </conditionalFormatting>
  <conditionalFormatting sqref="B602">
    <cfRule type="expression" dxfId="319" priority="55">
      <formula>$C601=1</formula>
    </cfRule>
  </conditionalFormatting>
  <conditionalFormatting sqref="C16 E16 G16 I16 K16">
    <cfRule type="cellIs" dxfId="318" priority="53" operator="equal">
      <formula>0</formula>
    </cfRule>
  </conditionalFormatting>
  <conditionalFormatting sqref="C66 E66 G66 I66 K66 M66 O66 Q66">
    <cfRule type="cellIs" dxfId="317" priority="19" operator="equal">
      <formula>0</formula>
    </cfRule>
    <cfRule type="cellIs" dxfId="316" priority="20" operator="equal">
      <formula>0</formula>
    </cfRule>
  </conditionalFormatting>
  <conditionalFormatting sqref="C78 E78 G78 I78 K78 M78 O78 Q78">
    <cfRule type="cellIs" dxfId="315" priority="16" operator="equal">
      <formula>0</formula>
    </cfRule>
    <cfRule type="cellIs" dxfId="314" priority="17" operator="equal">
      <formula>0</formula>
    </cfRule>
  </conditionalFormatting>
  <conditionalFormatting sqref="C90 E90 G90 I90 K90 M90 O90 Q90">
    <cfRule type="cellIs" dxfId="313" priority="14" operator="equal">
      <formula>0</formula>
    </cfRule>
    <cfRule type="cellIs" dxfId="312" priority="15" operator="equal">
      <formula>0</formula>
    </cfRule>
  </conditionalFormatting>
  <conditionalFormatting sqref="C102 E102 G102 I102 K102 M102 O102 Q102">
    <cfRule type="cellIs" dxfId="311" priority="12" operator="equal">
      <formula>0</formula>
    </cfRule>
    <cfRule type="cellIs" dxfId="310" priority="13" operator="equal">
      <formula>0</formula>
    </cfRule>
  </conditionalFormatting>
  <conditionalFormatting sqref="C114 E114 G114 I114 K114 M114 O114 Q114">
    <cfRule type="cellIs" dxfId="309" priority="10" operator="equal">
      <formula>0</formula>
    </cfRule>
    <cfRule type="cellIs" dxfId="308" priority="11" operator="equal">
      <formula>0</formula>
    </cfRule>
  </conditionalFormatting>
  <conditionalFormatting sqref="C126 E126 G126 I126 K126 M126 O126 Q126">
    <cfRule type="cellIs" dxfId="307" priority="8" operator="equal">
      <formula>0</formula>
    </cfRule>
    <cfRule type="cellIs" dxfId="306" priority="9" operator="equal">
      <formula>0</formula>
    </cfRule>
  </conditionalFormatting>
  <conditionalFormatting sqref="C30:D30 B36:D36 D37:D42 D44:D49">
    <cfRule type="cellIs" dxfId="305" priority="60" operator="equal">
      <formula>0</formula>
    </cfRule>
  </conditionalFormatting>
  <conditionalFormatting sqref="C55:P55">
    <cfRule type="expression" dxfId="304" priority="7">
      <formula>COUNTIF(祝日,C$55)=1</formula>
    </cfRule>
  </conditionalFormatting>
  <conditionalFormatting sqref="C67:P67">
    <cfRule type="expression" dxfId="303" priority="21">
      <formula>COUNTIF(祝日,C$67)=1</formula>
    </cfRule>
  </conditionalFormatting>
  <conditionalFormatting sqref="C79:P79">
    <cfRule type="expression" dxfId="302" priority="24">
      <formula>COUNTIF(祝日,C$79)=1</formula>
    </cfRule>
  </conditionalFormatting>
  <conditionalFormatting sqref="C91:P91">
    <cfRule type="expression" dxfId="301" priority="27">
      <formula>COUNTIF(祝日,C$91)=1</formula>
    </cfRule>
  </conditionalFormatting>
  <conditionalFormatting sqref="C103:P103">
    <cfRule type="expression" dxfId="300" priority="32">
      <formula>COUNTIF(祝日,C$103)=1</formula>
    </cfRule>
  </conditionalFormatting>
  <conditionalFormatting sqref="C115:P115">
    <cfRule type="expression" dxfId="299" priority="1">
      <formula>COUNTIF(祝日,C$115)=1</formula>
    </cfRule>
  </conditionalFormatting>
  <conditionalFormatting sqref="D20:D29">
    <cfRule type="cellIs" dxfId="298" priority="33" operator="equal">
      <formula>0</formula>
    </cfRule>
  </conditionalFormatting>
  <conditionalFormatting sqref="E19">
    <cfRule type="cellIs" dxfId="297" priority="58" operator="equal">
      <formula>0</formula>
    </cfRule>
  </conditionalFormatting>
  <conditionalFormatting sqref="L5">
    <cfRule type="cellIs" dxfId="296" priority="37" operator="equal">
      <formula>0</formula>
    </cfRule>
  </conditionalFormatting>
  <conditionalFormatting sqref="L7">
    <cfRule type="cellIs" dxfId="295" priority="35" operator="equal">
      <formula>0</formula>
    </cfRule>
  </conditionalFormatting>
  <conditionalFormatting sqref="Q56:Q65">
    <cfRule type="cellIs" dxfId="294" priority="18" operator="equal">
      <formula>0</formula>
    </cfRule>
  </conditionalFormatting>
  <conditionalFormatting sqref="Q68:Q77">
    <cfRule type="cellIs" dxfId="293" priority="6" operator="equal">
      <formula>0</formula>
    </cfRule>
  </conditionalFormatting>
  <conditionalFormatting sqref="Q80:Q89">
    <cfRule type="cellIs" dxfId="292" priority="5" operator="equal">
      <formula>0</formula>
    </cfRule>
  </conditionalFormatting>
  <conditionalFormatting sqref="Q92:Q101">
    <cfRule type="cellIs" dxfId="291" priority="4" operator="equal">
      <formula>0</formula>
    </cfRule>
  </conditionalFormatting>
  <conditionalFormatting sqref="Q104:Q113">
    <cfRule type="cellIs" dxfId="290" priority="3" operator="equal">
      <formula>0</formula>
    </cfRule>
  </conditionalFormatting>
  <conditionalFormatting sqref="Q116:Q125">
    <cfRule type="cellIs" dxfId="289" priority="2" operator="equal">
      <formula>0</formula>
    </cfRule>
  </conditionalFormatting>
  <pageMargins left="0.25" right="0.25" top="0.75" bottom="0.75" header="0.3" footer="0.3"/>
  <pageSetup paperSize="9" scale="8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D7DD-A5D8-4B8E-8194-7DF62CC5BBD9}">
  <sheetPr>
    <tabColor theme="8" tint="0.59999389629810485"/>
    <pageSetUpPr fitToPage="1"/>
  </sheetPr>
  <dimension ref="B1:Q126"/>
  <sheetViews>
    <sheetView showGridLines="0" topLeftCell="A19"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102</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特別費!P24</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46113</v>
      </c>
      <c r="H21" s="272">
        <f>INDEX(C55:P55,MATCH(MAX(C55:P55)+1,C55:P55,1))</f>
        <v>46117</v>
      </c>
      <c r="I21" s="272" cm="1">
        <f t="array" ref="I21">INDEX(C103:P103,MATCH("*?",INDEX(C103:P103&amp;"",0),0))</f>
        <v>46139</v>
      </c>
      <c r="J21" s="272">
        <f>INDEX(C103:P103,MATCH(MAX(C103:P103)+1,C103:P103,1))</f>
        <v>46142</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1-5日</v>
      </c>
      <c r="H23" s="276" t="str">
        <f>DAY(C67)&amp;"-"&amp;DAY(O67)&amp;"日"</f>
        <v>6-12日</v>
      </c>
      <c r="I23" s="276" t="str">
        <f>DAY(C79)&amp;"-"&amp;DAY(O79)&amp;"日"</f>
        <v>13-19日</v>
      </c>
      <c r="J23" s="276" t="str">
        <f>DAY(C91)&amp;"-"&amp;DAY(O91)&amp;"日"</f>
        <v>20-26日</v>
      </c>
      <c r="K23" s="276" t="str">
        <f>DAY(I21)&amp;"-"&amp;DAY(J21)&amp;"日"</f>
        <v>27-30日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DATE(2026,4,設定!L5)</f>
        <v>46113</v>
      </c>
      <c r="D51" s="310" t="s">
        <v>176</v>
      </c>
      <c r="E51" s="308">
        <f>DATE(2026,5,設定!L5-1)</f>
        <v>46142</v>
      </c>
      <c r="F51" s="259"/>
      <c r="G51" s="259"/>
      <c r="H51" s="259"/>
      <c r="I51" s="259"/>
      <c r="J51" s="259"/>
      <c r="K51" s="259"/>
      <c r="L51" s="259"/>
      <c r="M51" s="259"/>
      <c r="N51" s="259"/>
      <c r="O51" s="259"/>
      <c r="P51" s="259"/>
    </row>
    <row r="52" spans="2:17" ht="6.75" customHeight="1" thickBot="1">
      <c r="B52" s="312"/>
      <c r="C52" s="313"/>
      <c r="D52" s="312"/>
      <c r="E52" s="311"/>
      <c r="F52" s="259"/>
      <c r="G52" s="259"/>
      <c r="H52" s="259"/>
      <c r="I52" s="259"/>
      <c r="J52" s="259"/>
      <c r="K52" s="259"/>
      <c r="L52" s="259"/>
      <c r="M52" s="259"/>
      <c r="N52" s="259"/>
      <c r="O52" s="259"/>
      <c r="P52" s="259"/>
    </row>
    <row r="53" spans="2:17" ht="19.5" hidden="1" thickBot="1">
      <c r="B53" s="260">
        <f>WEEKDAY(C51)</f>
        <v>4</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f>IF(OR($B$53&gt;G53,$O$53=$B$53),"",IF($B$53=G53,$C$51,E55+1))</f>
        <v>46113</v>
      </c>
      <c r="H55" s="367"/>
      <c r="I55" s="366">
        <f>IF(OR($B$53&gt;I53,$O$53=$B$53),"",IF($B$53=I53,$C$51,G55+1))</f>
        <v>46114</v>
      </c>
      <c r="J55" s="367"/>
      <c r="K55" s="366">
        <f>IF(OR($B$53&gt;K53,$O$53=$B$53),"",IF($B$53=K53,$C$51,I55+1))</f>
        <v>46115</v>
      </c>
      <c r="L55" s="367"/>
      <c r="M55" s="368">
        <f>IF(OR($B$53&gt;M53,$O$53=$B$53),"",IF($B$53=M53,$C$51,K55+1))</f>
        <v>46116</v>
      </c>
      <c r="N55" s="369"/>
      <c r="O55" s="370">
        <f>IF(B53=O53,C51,M55+1)</f>
        <v>46117</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46118</v>
      </c>
      <c r="D67" s="356"/>
      <c r="E67" s="355">
        <f>C67+1</f>
        <v>46119</v>
      </c>
      <c r="F67" s="356"/>
      <c r="G67" s="355">
        <f>E67+1</f>
        <v>46120</v>
      </c>
      <c r="H67" s="356"/>
      <c r="I67" s="355">
        <f>G67+1</f>
        <v>46121</v>
      </c>
      <c r="J67" s="356"/>
      <c r="K67" s="355">
        <f>I67+1</f>
        <v>46122</v>
      </c>
      <c r="L67" s="356"/>
      <c r="M67" s="358">
        <f>K67+1</f>
        <v>46123</v>
      </c>
      <c r="N67" s="359"/>
      <c r="O67" s="360">
        <f t="shared" ref="O67" si="13">M67+1</f>
        <v>46124</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46125</v>
      </c>
      <c r="D79" s="356"/>
      <c r="E79" s="355">
        <f>C79+1</f>
        <v>46126</v>
      </c>
      <c r="F79" s="356"/>
      <c r="G79" s="355">
        <f>E79+1</f>
        <v>46127</v>
      </c>
      <c r="H79" s="356"/>
      <c r="I79" s="355">
        <f>G79+1</f>
        <v>46128</v>
      </c>
      <c r="J79" s="356"/>
      <c r="K79" s="355">
        <f>I79+1</f>
        <v>46129</v>
      </c>
      <c r="L79" s="356"/>
      <c r="M79" s="358">
        <f>K79+1</f>
        <v>46130</v>
      </c>
      <c r="N79" s="359"/>
      <c r="O79" s="360">
        <f t="shared" ref="O79" si="15">M79+1</f>
        <v>46131</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46132</v>
      </c>
      <c r="D91" s="356"/>
      <c r="E91" s="355">
        <f>C91+1</f>
        <v>46133</v>
      </c>
      <c r="F91" s="356"/>
      <c r="G91" s="355">
        <f>E91+1</f>
        <v>46134</v>
      </c>
      <c r="H91" s="356"/>
      <c r="I91" s="355">
        <f>G91+1</f>
        <v>46135</v>
      </c>
      <c r="J91" s="356"/>
      <c r="K91" s="355">
        <f>I91+1</f>
        <v>46136</v>
      </c>
      <c r="L91" s="356"/>
      <c r="M91" s="358">
        <f>K91+1</f>
        <v>46137</v>
      </c>
      <c r="N91" s="359"/>
      <c r="O91" s="360">
        <f t="shared" ref="O91" si="17">M91+1</f>
        <v>46138</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46139</v>
      </c>
      <c r="D103" s="356"/>
      <c r="E103" s="357">
        <f>IF(C103="","",IF(C103&lt;$E$51,C103+1,""))</f>
        <v>46140</v>
      </c>
      <c r="F103" s="356"/>
      <c r="G103" s="355">
        <f t="shared" ref="G103" si="19">IF(E103="","",IF(E103&lt;$E$51,E103+1,""))</f>
        <v>46141</v>
      </c>
      <c r="H103" s="356"/>
      <c r="I103" s="355">
        <f t="shared" ref="I103" si="20">IF(G103="","",IF(G103&lt;$E$51,G103+1,""))</f>
        <v>46142</v>
      </c>
      <c r="J103" s="356"/>
      <c r="K103" s="355" t="str">
        <f t="shared" ref="K103" si="21">IF(I103="","",IF(I103&lt;$E$51,I103+1,""))</f>
        <v/>
      </c>
      <c r="L103" s="356"/>
      <c r="M103" s="358" t="str">
        <f t="shared" ref="M103" si="22">IF(K103="","",IF(K103&lt;$E$51,K103+1,""))</f>
        <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5909D7DD-A5D8-4B8E-8194-7DF62CC5BBD9}">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288" priority="34" operator="equal">
      <formula>0</formula>
    </cfRule>
  </conditionalFormatting>
  <conditionalFormatting sqref="B602">
    <cfRule type="expression" dxfId="287" priority="55">
      <formula>$C601=1</formula>
    </cfRule>
  </conditionalFormatting>
  <conditionalFormatting sqref="C16 E16 G16 I16 K16">
    <cfRule type="cellIs" dxfId="286" priority="53" operator="equal">
      <formula>0</formula>
    </cfRule>
  </conditionalFormatting>
  <conditionalFormatting sqref="C66 E66 G66 I66 K66 M66 O66 Q66">
    <cfRule type="cellIs" dxfId="285" priority="19" operator="equal">
      <formula>0</formula>
    </cfRule>
    <cfRule type="cellIs" dxfId="284" priority="20" operator="equal">
      <formula>0</formula>
    </cfRule>
  </conditionalFormatting>
  <conditionalFormatting sqref="C78 E78 G78 I78 K78 M78 O78 Q78">
    <cfRule type="cellIs" dxfId="283" priority="16" operator="equal">
      <formula>0</formula>
    </cfRule>
    <cfRule type="cellIs" dxfId="282" priority="17" operator="equal">
      <formula>0</formula>
    </cfRule>
  </conditionalFormatting>
  <conditionalFormatting sqref="C90 E90 G90 I90 K90 M90 O90 Q90">
    <cfRule type="cellIs" dxfId="281" priority="14" operator="equal">
      <formula>0</formula>
    </cfRule>
    <cfRule type="cellIs" dxfId="280" priority="15" operator="equal">
      <formula>0</formula>
    </cfRule>
  </conditionalFormatting>
  <conditionalFormatting sqref="C102 E102 G102 I102 K102 M102 O102 Q102">
    <cfRule type="cellIs" dxfId="279" priority="12" operator="equal">
      <formula>0</formula>
    </cfRule>
    <cfRule type="cellIs" dxfId="278" priority="13" operator="equal">
      <formula>0</formula>
    </cfRule>
  </conditionalFormatting>
  <conditionalFormatting sqref="C114 E114 G114 I114 K114 M114 O114 Q114">
    <cfRule type="cellIs" dxfId="277" priority="10" operator="equal">
      <formula>0</formula>
    </cfRule>
    <cfRule type="cellIs" dxfId="276" priority="11" operator="equal">
      <formula>0</formula>
    </cfRule>
  </conditionalFormatting>
  <conditionalFormatting sqref="C126 E126 G126 I126 K126 M126 O126 Q126">
    <cfRule type="cellIs" dxfId="275" priority="8" operator="equal">
      <formula>0</formula>
    </cfRule>
    <cfRule type="cellIs" dxfId="274" priority="9" operator="equal">
      <formula>0</formula>
    </cfRule>
  </conditionalFormatting>
  <conditionalFormatting sqref="C30:D30 B36:D36 D37:D42 D44:D49">
    <cfRule type="cellIs" dxfId="273" priority="60" operator="equal">
      <formula>0</formula>
    </cfRule>
  </conditionalFormatting>
  <conditionalFormatting sqref="C55:P55">
    <cfRule type="expression" dxfId="272" priority="7">
      <formula>COUNTIF(祝日,C$55)=1</formula>
    </cfRule>
  </conditionalFormatting>
  <conditionalFormatting sqref="C67:P67">
    <cfRule type="expression" dxfId="271" priority="21">
      <formula>COUNTIF(祝日,C$67)=1</formula>
    </cfRule>
  </conditionalFormatting>
  <conditionalFormatting sqref="C79:P79">
    <cfRule type="expression" dxfId="270" priority="24">
      <formula>COUNTIF(祝日,C$79)=1</formula>
    </cfRule>
  </conditionalFormatting>
  <conditionalFormatting sqref="C91:P91">
    <cfRule type="expression" dxfId="269" priority="27">
      <formula>COUNTIF(祝日,C$91)=1</formula>
    </cfRule>
  </conditionalFormatting>
  <conditionalFormatting sqref="C103:P103">
    <cfRule type="expression" dxfId="268" priority="32">
      <formula>COUNTIF(祝日,C$103)=1</formula>
    </cfRule>
  </conditionalFormatting>
  <conditionalFormatting sqref="C115:P115">
    <cfRule type="expression" dxfId="267" priority="1">
      <formula>COUNTIF(祝日,C$115)=1</formula>
    </cfRule>
  </conditionalFormatting>
  <conditionalFormatting sqref="D20:D29">
    <cfRule type="cellIs" dxfId="266" priority="33" operator="equal">
      <formula>0</formula>
    </cfRule>
  </conditionalFormatting>
  <conditionalFormatting sqref="E19">
    <cfRule type="cellIs" dxfId="265" priority="58" operator="equal">
      <formula>0</formula>
    </cfRule>
  </conditionalFormatting>
  <conditionalFormatting sqref="L5">
    <cfRule type="cellIs" dxfId="264" priority="37" operator="equal">
      <formula>0</formula>
    </cfRule>
  </conditionalFormatting>
  <conditionalFormatting sqref="L7">
    <cfRule type="cellIs" dxfId="263" priority="35" operator="equal">
      <formula>0</formula>
    </cfRule>
  </conditionalFormatting>
  <conditionalFormatting sqref="Q56:Q65">
    <cfRule type="cellIs" dxfId="262" priority="18" operator="equal">
      <formula>0</formula>
    </cfRule>
  </conditionalFormatting>
  <conditionalFormatting sqref="Q68:Q77">
    <cfRule type="cellIs" dxfId="261" priority="6" operator="equal">
      <formula>0</formula>
    </cfRule>
  </conditionalFormatting>
  <conditionalFormatting sqref="Q80:Q89">
    <cfRule type="cellIs" dxfId="260" priority="5" operator="equal">
      <formula>0</formula>
    </cfRule>
  </conditionalFormatting>
  <conditionalFormatting sqref="Q92:Q101">
    <cfRule type="cellIs" dxfId="259" priority="4" operator="equal">
      <formula>0</formula>
    </cfRule>
  </conditionalFormatting>
  <conditionalFormatting sqref="Q104:Q113">
    <cfRule type="cellIs" dxfId="258" priority="3" operator="equal">
      <formula>0</formula>
    </cfRule>
  </conditionalFormatting>
  <conditionalFormatting sqref="Q116:Q125">
    <cfRule type="cellIs" dxfId="257" priority="2" operator="equal">
      <formula>0</formula>
    </cfRule>
  </conditionalFormatting>
  <pageMargins left="0.25" right="0.25" top="0.75" bottom="0.75" header="0.3" footer="0.3"/>
  <pageSetup paperSize="9" scale="82"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3320-615C-46B2-B365-3291D96C8A2A}">
  <sheetPr>
    <tabColor theme="8" tint="0.59999389629810485"/>
    <pageSetUpPr fitToPage="1"/>
  </sheetPr>
  <dimension ref="B1:Q126"/>
  <sheetViews>
    <sheetView showGridLines="0" topLeftCell="A46"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103</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特別費!P30</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46143</v>
      </c>
      <c r="H21" s="272">
        <f>INDEX(C55:P55,MATCH(MAX(C55:P55)+1,C55:P55,1))</f>
        <v>46145</v>
      </c>
      <c r="I21" s="272" cm="1">
        <f t="array" ref="I21">INDEX(C103:P103,MATCH("*?",INDEX(C103:P103&amp;"",0),0))</f>
        <v>46167</v>
      </c>
      <c r="J21" s="272">
        <f>INDEX(C103:P103,MATCH(MAX(C103:P103)+1,C103:P103,1))</f>
        <v>46173</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1-3日</v>
      </c>
      <c r="H23" s="276" t="str">
        <f>DAY(C67)&amp;"-"&amp;DAY(O67)&amp;"日"</f>
        <v>4-10日</v>
      </c>
      <c r="I23" s="276" t="str">
        <f>DAY(C79)&amp;"-"&amp;DAY(O79)&amp;"日"</f>
        <v>11-17日</v>
      </c>
      <c r="J23" s="276" t="str">
        <f>DAY(C91)&amp;"-"&amp;DAY(O91)&amp;"日"</f>
        <v>18-24日</v>
      </c>
      <c r="K23" s="276" t="str">
        <f>DAY(I21)&amp;"-"&amp;DAY(J21)&amp;"日"</f>
        <v>25-31日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t="e">
        <f t="shared" ref="I50" si="9">WEEKDAY(I55)</f>
        <v>#VALUE!</v>
      </c>
      <c r="J50" s="376"/>
      <c r="K50" s="376">
        <f t="shared" ref="K50" si="10">WEEKDAY(K55)</f>
        <v>6</v>
      </c>
      <c r="L50" s="376"/>
      <c r="M50" s="376">
        <f t="shared" ref="M50" si="11">WEEKDAY(M55)</f>
        <v>7</v>
      </c>
      <c r="N50" s="376"/>
      <c r="O50" s="376">
        <f>WEEKDAY(O55)</f>
        <v>1</v>
      </c>
      <c r="P50" s="376"/>
    </row>
    <row r="51" spans="2:17" ht="19.5" thickBot="1">
      <c r="B51" s="309" t="s">
        <v>175</v>
      </c>
      <c r="C51" s="307">
        <f>DATE(2026,5,設定!L5)</f>
        <v>46143</v>
      </c>
      <c r="D51" s="310" t="s">
        <v>176</v>
      </c>
      <c r="E51" s="308">
        <f>DATE(2026,6,設定!L5-1)</f>
        <v>46173</v>
      </c>
      <c r="F51" s="259"/>
      <c r="G51" s="259"/>
      <c r="H51" s="259"/>
      <c r="I51" s="259"/>
      <c r="J51" s="259"/>
      <c r="K51" s="259"/>
      <c r="L51" s="259"/>
      <c r="M51" s="259"/>
      <c r="N51" s="259"/>
      <c r="O51" s="259"/>
      <c r="P51" s="259"/>
    </row>
    <row r="52" spans="2:17" ht="10.5" customHeight="1" thickBot="1">
      <c r="B52" s="312"/>
      <c r="C52" s="313"/>
      <c r="D52" s="312"/>
      <c r="E52" s="311"/>
      <c r="F52" s="259"/>
      <c r="G52" s="259"/>
      <c r="H52" s="259"/>
      <c r="I52" s="259"/>
      <c r="J52" s="259"/>
      <c r="K52" s="259"/>
      <c r="L52" s="259"/>
      <c r="M52" s="259"/>
      <c r="N52" s="259"/>
      <c r="O52" s="259"/>
      <c r="P52" s="259"/>
    </row>
    <row r="53" spans="2:17" ht="19.5" hidden="1" thickBot="1">
      <c r="B53" s="260">
        <f>WEEKDAY(C51)</f>
        <v>6</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t="str">
        <f>IF(OR($B$53&gt;I53,$O$53=$B$53),"",IF($B$53=I53,$C$51,G55+1))</f>
        <v/>
      </c>
      <c r="J55" s="367"/>
      <c r="K55" s="366">
        <f>IF(OR($B$53&gt;K53,$O$53=$B$53),"",IF($B$53=K53,$C$51,I55+1))</f>
        <v>46143</v>
      </c>
      <c r="L55" s="367"/>
      <c r="M55" s="368">
        <f>IF(OR($B$53&gt;M53,$O$53=$B$53),"",IF($B$53=M53,$C$51,K55+1))</f>
        <v>46144</v>
      </c>
      <c r="N55" s="369"/>
      <c r="O55" s="370">
        <f>IF(B53=O53,C51,M55+1)</f>
        <v>46145</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46146</v>
      </c>
      <c r="D67" s="356"/>
      <c r="E67" s="355">
        <f>C67+1</f>
        <v>46147</v>
      </c>
      <c r="F67" s="356"/>
      <c r="G67" s="355">
        <f>E67+1</f>
        <v>46148</v>
      </c>
      <c r="H67" s="356"/>
      <c r="I67" s="355">
        <f>G67+1</f>
        <v>46149</v>
      </c>
      <c r="J67" s="356"/>
      <c r="K67" s="355">
        <f>I67+1</f>
        <v>46150</v>
      </c>
      <c r="L67" s="356"/>
      <c r="M67" s="358">
        <f>K67+1</f>
        <v>46151</v>
      </c>
      <c r="N67" s="359"/>
      <c r="O67" s="360">
        <f t="shared" ref="O67" si="13">M67+1</f>
        <v>46152</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46153</v>
      </c>
      <c r="D79" s="356"/>
      <c r="E79" s="355">
        <f>C79+1</f>
        <v>46154</v>
      </c>
      <c r="F79" s="356"/>
      <c r="G79" s="355">
        <f>E79+1</f>
        <v>46155</v>
      </c>
      <c r="H79" s="356"/>
      <c r="I79" s="355">
        <f>G79+1</f>
        <v>46156</v>
      </c>
      <c r="J79" s="356"/>
      <c r="K79" s="355">
        <f>I79+1</f>
        <v>46157</v>
      </c>
      <c r="L79" s="356"/>
      <c r="M79" s="358">
        <f>K79+1</f>
        <v>46158</v>
      </c>
      <c r="N79" s="359"/>
      <c r="O79" s="360">
        <f t="shared" ref="O79" si="15">M79+1</f>
        <v>46159</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46160</v>
      </c>
      <c r="D91" s="356"/>
      <c r="E91" s="355">
        <f>C91+1</f>
        <v>46161</v>
      </c>
      <c r="F91" s="356"/>
      <c r="G91" s="355">
        <f>E91+1</f>
        <v>46162</v>
      </c>
      <c r="H91" s="356"/>
      <c r="I91" s="355">
        <f>G91+1</f>
        <v>46163</v>
      </c>
      <c r="J91" s="356"/>
      <c r="K91" s="355">
        <f>I91+1</f>
        <v>46164</v>
      </c>
      <c r="L91" s="356"/>
      <c r="M91" s="358">
        <f>K91+1</f>
        <v>46165</v>
      </c>
      <c r="N91" s="359"/>
      <c r="O91" s="360">
        <f t="shared" ref="O91" si="17">M91+1</f>
        <v>46166</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46167</v>
      </c>
      <c r="D103" s="356"/>
      <c r="E103" s="357">
        <f>IF(C103="","",IF(C103&lt;$E$51,C103+1,""))</f>
        <v>46168</v>
      </c>
      <c r="F103" s="356"/>
      <c r="G103" s="355">
        <f t="shared" ref="G103" si="19">IF(E103="","",IF(E103&lt;$E$51,E103+1,""))</f>
        <v>46169</v>
      </c>
      <c r="H103" s="356"/>
      <c r="I103" s="355">
        <f t="shared" ref="I103" si="20">IF(G103="","",IF(G103&lt;$E$51,G103+1,""))</f>
        <v>46170</v>
      </c>
      <c r="J103" s="356"/>
      <c r="K103" s="355">
        <f t="shared" ref="K103" si="21">IF(I103="","",IF(I103&lt;$E$51,I103+1,""))</f>
        <v>46171</v>
      </c>
      <c r="L103" s="356"/>
      <c r="M103" s="358">
        <f t="shared" ref="M103" si="22">IF(K103="","",IF(K103&lt;$E$51,K103+1,""))</f>
        <v>46172</v>
      </c>
      <c r="N103" s="359"/>
      <c r="O103" s="360">
        <f t="shared" ref="O103" si="23">IF(M103="","",IF(M103&lt;$E$51,M103+1,""))</f>
        <v>46173</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86B43320-615C-46B2-B365-3291D96C8A2A}">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256" priority="34" operator="equal">
      <formula>0</formula>
    </cfRule>
  </conditionalFormatting>
  <conditionalFormatting sqref="B602">
    <cfRule type="expression" dxfId="255" priority="55">
      <formula>$C601=1</formula>
    </cfRule>
  </conditionalFormatting>
  <conditionalFormatting sqref="C16 E16 G16 I16 K16">
    <cfRule type="cellIs" dxfId="254" priority="53" operator="equal">
      <formula>0</formula>
    </cfRule>
  </conditionalFormatting>
  <conditionalFormatting sqref="C66 E66 G66 I66 K66 M66 O66 Q66">
    <cfRule type="cellIs" dxfId="253" priority="19" operator="equal">
      <formula>0</formula>
    </cfRule>
    <cfRule type="cellIs" dxfId="252" priority="20" operator="equal">
      <formula>0</formula>
    </cfRule>
  </conditionalFormatting>
  <conditionalFormatting sqref="C78 E78 G78 I78 K78 M78 O78 Q78">
    <cfRule type="cellIs" dxfId="251" priority="16" operator="equal">
      <formula>0</formula>
    </cfRule>
    <cfRule type="cellIs" dxfId="250" priority="17" operator="equal">
      <formula>0</formula>
    </cfRule>
  </conditionalFormatting>
  <conditionalFormatting sqref="C90 E90 G90 I90 K90 M90 O90 Q90">
    <cfRule type="cellIs" dxfId="249" priority="14" operator="equal">
      <formula>0</formula>
    </cfRule>
    <cfRule type="cellIs" dxfId="248" priority="15" operator="equal">
      <formula>0</formula>
    </cfRule>
  </conditionalFormatting>
  <conditionalFormatting sqref="C102 E102 G102 I102 K102 M102 O102 Q102">
    <cfRule type="cellIs" dxfId="247" priority="12" operator="equal">
      <formula>0</formula>
    </cfRule>
    <cfRule type="cellIs" dxfId="246" priority="13" operator="equal">
      <formula>0</formula>
    </cfRule>
  </conditionalFormatting>
  <conditionalFormatting sqref="C114 E114 G114 I114 K114 M114 O114 Q114">
    <cfRule type="cellIs" dxfId="245" priority="10" operator="equal">
      <formula>0</formula>
    </cfRule>
    <cfRule type="cellIs" dxfId="244" priority="11" operator="equal">
      <formula>0</formula>
    </cfRule>
  </conditionalFormatting>
  <conditionalFormatting sqref="C126 E126 G126 I126 K126 M126 O126 Q126">
    <cfRule type="cellIs" dxfId="243" priority="8" operator="equal">
      <formula>0</formula>
    </cfRule>
    <cfRule type="cellIs" dxfId="242" priority="9" operator="equal">
      <formula>0</formula>
    </cfRule>
  </conditionalFormatting>
  <conditionalFormatting sqref="C30:D30 B36:D36 D37:D42 D44:D49">
    <cfRule type="cellIs" dxfId="241" priority="60" operator="equal">
      <formula>0</formula>
    </cfRule>
  </conditionalFormatting>
  <conditionalFormatting sqref="C55:P55">
    <cfRule type="expression" dxfId="240" priority="7">
      <formula>COUNTIF(祝日,C$55)=1</formula>
    </cfRule>
  </conditionalFormatting>
  <conditionalFormatting sqref="C67:P67">
    <cfRule type="expression" dxfId="239" priority="21">
      <formula>COUNTIF(祝日,C$67)=1</formula>
    </cfRule>
  </conditionalFormatting>
  <conditionalFormatting sqref="C79:P79">
    <cfRule type="expression" dxfId="238" priority="24">
      <formula>COUNTIF(祝日,C$79)=1</formula>
    </cfRule>
  </conditionalFormatting>
  <conditionalFormatting sqref="C91:P91">
    <cfRule type="expression" dxfId="237" priority="27">
      <formula>COUNTIF(祝日,C$91)=1</formula>
    </cfRule>
  </conditionalFormatting>
  <conditionalFormatting sqref="C103:P103">
    <cfRule type="expression" dxfId="236" priority="32">
      <formula>COUNTIF(祝日,C$103)=1</formula>
    </cfRule>
  </conditionalFormatting>
  <conditionalFormatting sqref="C115:P115">
    <cfRule type="expression" dxfId="235" priority="1">
      <formula>COUNTIF(祝日,C$115)=1</formula>
    </cfRule>
  </conditionalFormatting>
  <conditionalFormatting sqref="D20:D29">
    <cfRule type="cellIs" dxfId="234" priority="33" operator="equal">
      <formula>0</formula>
    </cfRule>
  </conditionalFormatting>
  <conditionalFormatting sqref="E19">
    <cfRule type="cellIs" dxfId="233" priority="58" operator="equal">
      <formula>0</formula>
    </cfRule>
  </conditionalFormatting>
  <conditionalFormatting sqref="L5">
    <cfRule type="cellIs" dxfId="232" priority="37" operator="equal">
      <formula>0</formula>
    </cfRule>
  </conditionalFormatting>
  <conditionalFormatting sqref="L7">
    <cfRule type="cellIs" dxfId="231" priority="35" operator="equal">
      <formula>0</formula>
    </cfRule>
  </conditionalFormatting>
  <conditionalFormatting sqref="Q56:Q65">
    <cfRule type="cellIs" dxfId="230" priority="18" operator="equal">
      <formula>0</formula>
    </cfRule>
  </conditionalFormatting>
  <conditionalFormatting sqref="Q68:Q77">
    <cfRule type="cellIs" dxfId="229" priority="6" operator="equal">
      <formula>0</formula>
    </cfRule>
  </conditionalFormatting>
  <conditionalFormatting sqref="Q80:Q89">
    <cfRule type="cellIs" dxfId="228" priority="5" operator="equal">
      <formula>0</formula>
    </cfRule>
  </conditionalFormatting>
  <conditionalFormatting sqref="Q92:Q101">
    <cfRule type="cellIs" dxfId="227" priority="4" operator="equal">
      <formula>0</formula>
    </cfRule>
  </conditionalFormatting>
  <conditionalFormatting sqref="Q104:Q113">
    <cfRule type="cellIs" dxfId="226" priority="3" operator="equal">
      <formula>0</formula>
    </cfRule>
  </conditionalFormatting>
  <conditionalFormatting sqref="Q116:Q125">
    <cfRule type="cellIs" dxfId="225" priority="2" operator="equal">
      <formula>0</formula>
    </cfRule>
  </conditionalFormatting>
  <pageMargins left="0.25" right="0.25" top="0.75" bottom="0.75" header="0.3" footer="0.3"/>
  <pageSetup paperSize="9" scale="82"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D8183-B573-4739-AC82-FB9582C64DB6}">
  <sheetPr>
    <tabColor theme="8" tint="0.59999389629810485"/>
    <pageSetUpPr fitToPage="1"/>
  </sheetPr>
  <dimension ref="B1:Q126"/>
  <sheetViews>
    <sheetView showGridLines="0" topLeftCell="A25"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104</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特別費!P36</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46174</v>
      </c>
      <c r="H21" s="272">
        <f>INDEX(C55:P55,MATCH(MAX(C55:P55)+1,C55:P55,1))</f>
        <v>46180</v>
      </c>
      <c r="I21" s="272" cm="1">
        <f t="array" ref="I21">INDEX(C103:P103,MATCH("*?",INDEX(C103:P103&amp;"",0),0))</f>
        <v>46202</v>
      </c>
      <c r="J21" s="272">
        <f>INDEX(C103:P103,MATCH(MAX(C103:P103)+1,C103:P103,1))</f>
        <v>46203</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1-7日</v>
      </c>
      <c r="H23" s="276" t="str">
        <f>DAY(C67)&amp;"-"&amp;DAY(O67)&amp;"日"</f>
        <v>8-14日</v>
      </c>
      <c r="I23" s="276" t="str">
        <f>DAY(C79)&amp;"-"&amp;DAY(O79)&amp;"日"</f>
        <v>15-21日</v>
      </c>
      <c r="J23" s="276" t="str">
        <f>DAY(C91)&amp;"-"&amp;DAY(O91)&amp;"日"</f>
        <v>22-28日</v>
      </c>
      <c r="K23" s="276" t="str">
        <f>DAY(I21)&amp;"-"&amp;DAY(J21)&amp;"日"</f>
        <v>29-30日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f>WEEKDAY(C55)</f>
        <v>2</v>
      </c>
      <c r="D50" s="382"/>
      <c r="E50" s="376">
        <f t="shared" ref="E50" si="7">WEEKDAY(E55)</f>
        <v>3</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DATE(2026,6,設定!L5)</f>
        <v>46174</v>
      </c>
      <c r="D51" s="310" t="s">
        <v>176</v>
      </c>
      <c r="E51" s="308">
        <f>DATE(2026,7,設定!L5-1)</f>
        <v>46203</v>
      </c>
      <c r="F51" s="259"/>
      <c r="G51" s="259"/>
      <c r="H51" s="259"/>
      <c r="I51" s="259"/>
      <c r="J51" s="259"/>
      <c r="K51" s="259"/>
      <c r="L51" s="259"/>
      <c r="M51" s="259"/>
      <c r="N51" s="259"/>
      <c r="O51" s="259"/>
      <c r="P51" s="259"/>
    </row>
    <row r="52" spans="2:17" ht="8.25" customHeight="1" thickBot="1">
      <c r="B52" s="312"/>
      <c r="C52" s="313"/>
      <c r="D52" s="312"/>
      <c r="E52" s="311"/>
      <c r="F52" s="259"/>
      <c r="G52" s="259"/>
      <c r="H52" s="259"/>
      <c r="I52" s="259"/>
      <c r="J52" s="259"/>
      <c r="K52" s="259"/>
      <c r="L52" s="259"/>
      <c r="M52" s="259"/>
      <c r="N52" s="259"/>
      <c r="O52" s="259"/>
      <c r="P52" s="259"/>
    </row>
    <row r="53" spans="2:17" ht="19.5" hidden="1" thickBot="1">
      <c r="B53" s="260">
        <f>WEEKDAY(C51)</f>
        <v>2</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f>IF(OR($B$53&gt;$C$53,O53=$B$53),"",C51)</f>
        <v>46174</v>
      </c>
      <c r="D55" s="365"/>
      <c r="E55" s="366">
        <f>IF(OR($B$53&gt;E53,$O$53=$B$53),"",IF($B$53=E53,$C$51,C55+1))</f>
        <v>46175</v>
      </c>
      <c r="F55" s="367"/>
      <c r="G55" s="366">
        <f>IF(OR($B$53&gt;G53,$O$53=$B$53),"",IF($B$53=G53,$C$51,E55+1))</f>
        <v>46176</v>
      </c>
      <c r="H55" s="367"/>
      <c r="I55" s="366">
        <f>IF(OR($B$53&gt;I53,$O$53=$B$53),"",IF($B$53=I53,$C$51,G55+1))</f>
        <v>46177</v>
      </c>
      <c r="J55" s="367"/>
      <c r="K55" s="366">
        <f>IF(OR($B$53&gt;K53,$O$53=$B$53),"",IF($B$53=K53,$C$51,I55+1))</f>
        <v>46178</v>
      </c>
      <c r="L55" s="367"/>
      <c r="M55" s="368">
        <f>IF(OR($B$53&gt;M53,$O$53=$B$53),"",IF($B$53=M53,$C$51,K55+1))</f>
        <v>46179</v>
      </c>
      <c r="N55" s="369"/>
      <c r="O55" s="370">
        <f>IF(B53=O53,C51,M55+1)</f>
        <v>46180</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46181</v>
      </c>
      <c r="D67" s="356"/>
      <c r="E67" s="355">
        <f>C67+1</f>
        <v>46182</v>
      </c>
      <c r="F67" s="356"/>
      <c r="G67" s="355">
        <f>E67+1</f>
        <v>46183</v>
      </c>
      <c r="H67" s="356"/>
      <c r="I67" s="355">
        <f>G67+1</f>
        <v>46184</v>
      </c>
      <c r="J67" s="356"/>
      <c r="K67" s="355">
        <f>I67+1</f>
        <v>46185</v>
      </c>
      <c r="L67" s="356"/>
      <c r="M67" s="358">
        <f>K67+1</f>
        <v>46186</v>
      </c>
      <c r="N67" s="359"/>
      <c r="O67" s="360">
        <f t="shared" ref="O67" si="13">M67+1</f>
        <v>46187</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46188</v>
      </c>
      <c r="D79" s="356"/>
      <c r="E79" s="355">
        <f>C79+1</f>
        <v>46189</v>
      </c>
      <c r="F79" s="356"/>
      <c r="G79" s="355">
        <f>E79+1</f>
        <v>46190</v>
      </c>
      <c r="H79" s="356"/>
      <c r="I79" s="355">
        <f>G79+1</f>
        <v>46191</v>
      </c>
      <c r="J79" s="356"/>
      <c r="K79" s="355">
        <f>I79+1</f>
        <v>46192</v>
      </c>
      <c r="L79" s="356"/>
      <c r="M79" s="358">
        <f>K79+1</f>
        <v>46193</v>
      </c>
      <c r="N79" s="359"/>
      <c r="O79" s="360">
        <f t="shared" ref="O79" si="15">M79+1</f>
        <v>46194</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46195</v>
      </c>
      <c r="D91" s="356"/>
      <c r="E91" s="355">
        <f>C91+1</f>
        <v>46196</v>
      </c>
      <c r="F91" s="356"/>
      <c r="G91" s="355">
        <f>E91+1</f>
        <v>46197</v>
      </c>
      <c r="H91" s="356"/>
      <c r="I91" s="355">
        <f>G91+1</f>
        <v>46198</v>
      </c>
      <c r="J91" s="356"/>
      <c r="K91" s="355">
        <f>I91+1</f>
        <v>46199</v>
      </c>
      <c r="L91" s="356"/>
      <c r="M91" s="358">
        <f>K91+1</f>
        <v>46200</v>
      </c>
      <c r="N91" s="359"/>
      <c r="O91" s="360">
        <f t="shared" ref="O91" si="17">M91+1</f>
        <v>46201</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46202</v>
      </c>
      <c r="D103" s="356"/>
      <c r="E103" s="357">
        <f>IF(C103="","",IF(C103&lt;$E$51,C103+1,""))</f>
        <v>46203</v>
      </c>
      <c r="F103" s="356"/>
      <c r="G103" s="355" t="str">
        <f t="shared" ref="G103" si="19">IF(E103="","",IF(E103&lt;$E$51,E103+1,""))</f>
        <v/>
      </c>
      <c r="H103" s="356"/>
      <c r="I103" s="355" t="str">
        <f t="shared" ref="I103" si="20">IF(G103="","",IF(G103&lt;$E$51,G103+1,""))</f>
        <v/>
      </c>
      <c r="J103" s="356"/>
      <c r="K103" s="355" t="str">
        <f t="shared" ref="K103" si="21">IF(I103="","",IF(I103&lt;$E$51,I103+1,""))</f>
        <v/>
      </c>
      <c r="L103" s="356"/>
      <c r="M103" s="358" t="str">
        <f t="shared" ref="M103" si="22">IF(K103="","",IF(K103&lt;$E$51,K103+1,""))</f>
        <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730D8183-B573-4739-AC82-FB9582C64DB6}">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224" priority="34" operator="equal">
      <formula>0</formula>
    </cfRule>
  </conditionalFormatting>
  <conditionalFormatting sqref="B602">
    <cfRule type="expression" dxfId="223" priority="55">
      <formula>$C601=1</formula>
    </cfRule>
  </conditionalFormatting>
  <conditionalFormatting sqref="C16 E16 G16 I16 K16">
    <cfRule type="cellIs" dxfId="222" priority="53" operator="equal">
      <formula>0</formula>
    </cfRule>
  </conditionalFormatting>
  <conditionalFormatting sqref="C66 E66 G66 I66 K66 M66 O66 Q66">
    <cfRule type="cellIs" dxfId="221" priority="19" operator="equal">
      <formula>0</formula>
    </cfRule>
    <cfRule type="cellIs" dxfId="220" priority="20" operator="equal">
      <formula>0</formula>
    </cfRule>
  </conditionalFormatting>
  <conditionalFormatting sqref="C78 E78 G78 I78 K78 M78 O78 Q78">
    <cfRule type="cellIs" dxfId="219" priority="16" operator="equal">
      <formula>0</formula>
    </cfRule>
    <cfRule type="cellIs" dxfId="218" priority="17" operator="equal">
      <formula>0</formula>
    </cfRule>
  </conditionalFormatting>
  <conditionalFormatting sqref="C90 E90 G90 I90 K90 M90 O90 Q90">
    <cfRule type="cellIs" dxfId="217" priority="14" operator="equal">
      <formula>0</formula>
    </cfRule>
    <cfRule type="cellIs" dxfId="216" priority="15" operator="equal">
      <formula>0</formula>
    </cfRule>
  </conditionalFormatting>
  <conditionalFormatting sqref="C102 E102 G102 I102 K102 M102 O102 Q102">
    <cfRule type="cellIs" dxfId="215" priority="12" operator="equal">
      <formula>0</formula>
    </cfRule>
    <cfRule type="cellIs" dxfId="214" priority="13" operator="equal">
      <formula>0</formula>
    </cfRule>
  </conditionalFormatting>
  <conditionalFormatting sqref="C114 E114 G114 I114 K114 M114 O114 Q114">
    <cfRule type="cellIs" dxfId="213" priority="10" operator="equal">
      <formula>0</formula>
    </cfRule>
    <cfRule type="cellIs" dxfId="212" priority="11" operator="equal">
      <formula>0</formula>
    </cfRule>
  </conditionalFormatting>
  <conditionalFormatting sqref="C126 E126 G126 I126 K126 M126 O126 Q126">
    <cfRule type="cellIs" dxfId="211" priority="8" operator="equal">
      <formula>0</formula>
    </cfRule>
    <cfRule type="cellIs" dxfId="210" priority="9" operator="equal">
      <formula>0</formula>
    </cfRule>
  </conditionalFormatting>
  <conditionalFormatting sqref="C30:D30 B36:D36 D37:D42 D44:D49">
    <cfRule type="cellIs" dxfId="209" priority="60" operator="equal">
      <formula>0</formula>
    </cfRule>
  </conditionalFormatting>
  <conditionalFormatting sqref="C55:P55">
    <cfRule type="expression" dxfId="208" priority="7">
      <formula>COUNTIF(祝日,C$55)=1</formula>
    </cfRule>
  </conditionalFormatting>
  <conditionalFormatting sqref="C67:P67">
    <cfRule type="expression" dxfId="207" priority="21">
      <formula>COUNTIF(祝日,C$67)=1</formula>
    </cfRule>
  </conditionalFormatting>
  <conditionalFormatting sqref="C79:P79">
    <cfRule type="expression" dxfId="206" priority="24">
      <formula>COUNTIF(祝日,C$79)=1</formula>
    </cfRule>
  </conditionalFormatting>
  <conditionalFormatting sqref="C91:P91">
    <cfRule type="expression" dxfId="205" priority="27">
      <formula>COUNTIF(祝日,C$91)=1</formula>
    </cfRule>
  </conditionalFormatting>
  <conditionalFormatting sqref="C103:P103">
    <cfRule type="expression" dxfId="204" priority="32">
      <formula>COUNTIF(祝日,C$103)=1</formula>
    </cfRule>
  </conditionalFormatting>
  <conditionalFormatting sqref="C115:P115">
    <cfRule type="expression" dxfId="203" priority="1">
      <formula>COUNTIF(祝日,C$115)=1</formula>
    </cfRule>
  </conditionalFormatting>
  <conditionalFormatting sqref="D20:D29">
    <cfRule type="cellIs" dxfId="202" priority="33" operator="equal">
      <formula>0</formula>
    </cfRule>
  </conditionalFormatting>
  <conditionalFormatting sqref="E19">
    <cfRule type="cellIs" dxfId="201" priority="58" operator="equal">
      <formula>0</formula>
    </cfRule>
  </conditionalFormatting>
  <conditionalFormatting sqref="L5">
    <cfRule type="cellIs" dxfId="200" priority="37" operator="equal">
      <formula>0</formula>
    </cfRule>
  </conditionalFormatting>
  <conditionalFormatting sqref="L7">
    <cfRule type="cellIs" dxfId="199" priority="35" operator="equal">
      <formula>0</formula>
    </cfRule>
  </conditionalFormatting>
  <conditionalFormatting sqref="Q56:Q65">
    <cfRule type="cellIs" dxfId="198" priority="18" operator="equal">
      <formula>0</formula>
    </cfRule>
  </conditionalFormatting>
  <conditionalFormatting sqref="Q68:Q77">
    <cfRule type="cellIs" dxfId="197" priority="6" operator="equal">
      <formula>0</formula>
    </cfRule>
  </conditionalFormatting>
  <conditionalFormatting sqref="Q80:Q89">
    <cfRule type="cellIs" dxfId="196" priority="5" operator="equal">
      <formula>0</formula>
    </cfRule>
  </conditionalFormatting>
  <conditionalFormatting sqref="Q92:Q101">
    <cfRule type="cellIs" dxfId="195" priority="4" operator="equal">
      <formula>0</formula>
    </cfRule>
  </conditionalFormatting>
  <conditionalFormatting sqref="Q104:Q113">
    <cfRule type="cellIs" dxfId="194" priority="3" operator="equal">
      <formula>0</formula>
    </cfRule>
  </conditionalFormatting>
  <conditionalFormatting sqref="Q116:Q125">
    <cfRule type="cellIs" dxfId="193" priority="2" operator="equal">
      <formula>0</formula>
    </cfRule>
  </conditionalFormatting>
  <pageMargins left="0.25" right="0.25" top="0.75" bottom="0.75" header="0.3" footer="0.3"/>
  <pageSetup paperSize="9" scale="82"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1DE9-A316-4A19-B726-A2AB6CB2B3DB}">
  <sheetPr>
    <tabColor theme="8" tint="0.59999389629810485"/>
    <pageSetUpPr fitToPage="1"/>
  </sheetPr>
  <dimension ref="B1:Q126"/>
  <sheetViews>
    <sheetView showGridLines="0" topLeftCell="A25"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105</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特別費!P42</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46204</v>
      </c>
      <c r="H21" s="272">
        <f>INDEX(C55:P55,MATCH(MAX(C55:P55)+1,C55:P55,1))</f>
        <v>46208</v>
      </c>
      <c r="I21" s="272" cm="1">
        <f t="array" ref="I21">INDEX(C103:P103,MATCH("*?",INDEX(C103:P103&amp;"",0),0))</f>
        <v>46230</v>
      </c>
      <c r="J21" s="272">
        <f>INDEX(C103:P103,MATCH(MAX(C103:P103)+1,C103:P103,1))</f>
        <v>46234</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1-5日</v>
      </c>
      <c r="H23" s="276" t="str">
        <f>DAY(C67)&amp;"-"&amp;DAY(O67)&amp;"日"</f>
        <v>6-12日</v>
      </c>
      <c r="I23" s="276" t="str">
        <f>DAY(C79)&amp;"-"&amp;DAY(O79)&amp;"日"</f>
        <v>13-19日</v>
      </c>
      <c r="J23" s="276" t="str">
        <f>DAY(C91)&amp;"-"&amp;DAY(O91)&amp;"日"</f>
        <v>20-26日</v>
      </c>
      <c r="K23" s="276" t="str">
        <f>DAY(I21)&amp;"-"&amp;DAY(J21)&amp;"日"</f>
        <v>27-31日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DATE(2026,7,設定!L5)</f>
        <v>46204</v>
      </c>
      <c r="D51" s="310" t="s">
        <v>176</v>
      </c>
      <c r="E51" s="308">
        <f>DATE(2026,8,設定!L5-1)</f>
        <v>46234</v>
      </c>
      <c r="F51" s="259"/>
      <c r="G51" s="259"/>
      <c r="H51" s="259"/>
      <c r="I51" s="259"/>
      <c r="J51" s="259"/>
      <c r="K51" s="259"/>
      <c r="L51" s="259"/>
      <c r="M51" s="259"/>
      <c r="N51" s="259"/>
      <c r="O51" s="259"/>
      <c r="P51" s="259"/>
    </row>
    <row r="52" spans="2:17" ht="8.25" customHeight="1" thickBot="1">
      <c r="B52" s="312"/>
      <c r="C52" s="313"/>
      <c r="D52" s="312"/>
      <c r="E52" s="311"/>
      <c r="F52" s="259"/>
      <c r="G52" s="259"/>
      <c r="H52" s="259"/>
      <c r="I52" s="259"/>
      <c r="J52" s="259"/>
      <c r="K52" s="259"/>
      <c r="L52" s="259"/>
      <c r="M52" s="259"/>
      <c r="N52" s="259"/>
      <c r="O52" s="259"/>
      <c r="P52" s="259"/>
    </row>
    <row r="53" spans="2:17" ht="19.5" hidden="1" thickBot="1">
      <c r="B53" s="260">
        <f>WEEKDAY(C51)</f>
        <v>4</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f>IF(OR($B$53&gt;G53,$O$53=$B$53),"",IF($B$53=G53,$C$51,E55+1))</f>
        <v>46204</v>
      </c>
      <c r="H55" s="367"/>
      <c r="I55" s="366">
        <f>IF(OR($B$53&gt;I53,$O$53=$B$53),"",IF($B$53=I53,$C$51,G55+1))</f>
        <v>46205</v>
      </c>
      <c r="J55" s="367"/>
      <c r="K55" s="366">
        <f>IF(OR($B$53&gt;K53,$O$53=$B$53),"",IF($B$53=K53,$C$51,I55+1))</f>
        <v>46206</v>
      </c>
      <c r="L55" s="367"/>
      <c r="M55" s="368">
        <f>IF(OR($B$53&gt;M53,$O$53=$B$53),"",IF($B$53=M53,$C$51,K55+1))</f>
        <v>46207</v>
      </c>
      <c r="N55" s="369"/>
      <c r="O55" s="370">
        <f>IF(B53=O53,C51,M55+1)</f>
        <v>46208</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46209</v>
      </c>
      <c r="D67" s="356"/>
      <c r="E67" s="355">
        <f>C67+1</f>
        <v>46210</v>
      </c>
      <c r="F67" s="356"/>
      <c r="G67" s="355">
        <f>E67+1</f>
        <v>46211</v>
      </c>
      <c r="H67" s="356"/>
      <c r="I67" s="355">
        <f>G67+1</f>
        <v>46212</v>
      </c>
      <c r="J67" s="356"/>
      <c r="K67" s="355">
        <f>I67+1</f>
        <v>46213</v>
      </c>
      <c r="L67" s="356"/>
      <c r="M67" s="358">
        <f>K67+1</f>
        <v>46214</v>
      </c>
      <c r="N67" s="359"/>
      <c r="O67" s="360">
        <f t="shared" ref="O67" si="13">M67+1</f>
        <v>46215</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46216</v>
      </c>
      <c r="D79" s="356"/>
      <c r="E79" s="355">
        <f>C79+1</f>
        <v>46217</v>
      </c>
      <c r="F79" s="356"/>
      <c r="G79" s="355">
        <f>E79+1</f>
        <v>46218</v>
      </c>
      <c r="H79" s="356"/>
      <c r="I79" s="355">
        <f>G79+1</f>
        <v>46219</v>
      </c>
      <c r="J79" s="356"/>
      <c r="K79" s="355">
        <f>I79+1</f>
        <v>46220</v>
      </c>
      <c r="L79" s="356"/>
      <c r="M79" s="358">
        <f>K79+1</f>
        <v>46221</v>
      </c>
      <c r="N79" s="359"/>
      <c r="O79" s="360">
        <f t="shared" ref="O79" si="15">M79+1</f>
        <v>46222</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46223</v>
      </c>
      <c r="D91" s="356"/>
      <c r="E91" s="355">
        <f>C91+1</f>
        <v>46224</v>
      </c>
      <c r="F91" s="356"/>
      <c r="G91" s="355">
        <f>E91+1</f>
        <v>46225</v>
      </c>
      <c r="H91" s="356"/>
      <c r="I91" s="355">
        <f>G91+1</f>
        <v>46226</v>
      </c>
      <c r="J91" s="356"/>
      <c r="K91" s="355">
        <f>I91+1</f>
        <v>46227</v>
      </c>
      <c r="L91" s="356"/>
      <c r="M91" s="358">
        <f>K91+1</f>
        <v>46228</v>
      </c>
      <c r="N91" s="359"/>
      <c r="O91" s="360">
        <f t="shared" ref="O91" si="17">M91+1</f>
        <v>46229</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46230</v>
      </c>
      <c r="D103" s="356"/>
      <c r="E103" s="357">
        <f>IF(C103="","",IF(C103&lt;$E$51,C103+1,""))</f>
        <v>46231</v>
      </c>
      <c r="F103" s="356"/>
      <c r="G103" s="355">
        <f t="shared" ref="G103" si="19">IF(E103="","",IF(E103&lt;$E$51,E103+1,""))</f>
        <v>46232</v>
      </c>
      <c r="H103" s="356"/>
      <c r="I103" s="355">
        <f t="shared" ref="I103" si="20">IF(G103="","",IF(G103&lt;$E$51,G103+1,""))</f>
        <v>46233</v>
      </c>
      <c r="J103" s="356"/>
      <c r="K103" s="355">
        <f t="shared" ref="K103" si="21">IF(I103="","",IF(I103&lt;$E$51,I103+1,""))</f>
        <v>46234</v>
      </c>
      <c r="L103" s="356"/>
      <c r="M103" s="358" t="str">
        <f t="shared" ref="M103" si="22">IF(K103="","",IF(K103&lt;$E$51,K103+1,""))</f>
        <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52F41DE9-A316-4A19-B726-A2AB6CB2B3DB}">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192" priority="34" operator="equal">
      <formula>0</formula>
    </cfRule>
  </conditionalFormatting>
  <conditionalFormatting sqref="B602">
    <cfRule type="expression" dxfId="191" priority="55">
      <formula>$C601=1</formula>
    </cfRule>
  </conditionalFormatting>
  <conditionalFormatting sqref="C16 E16 G16 I16 K16">
    <cfRule type="cellIs" dxfId="190" priority="53" operator="equal">
      <formula>0</formula>
    </cfRule>
  </conditionalFormatting>
  <conditionalFormatting sqref="C66 E66 G66 I66 K66 M66 O66 Q66">
    <cfRule type="cellIs" dxfId="189" priority="19" operator="equal">
      <formula>0</formula>
    </cfRule>
    <cfRule type="cellIs" dxfId="188" priority="20" operator="equal">
      <formula>0</formula>
    </cfRule>
  </conditionalFormatting>
  <conditionalFormatting sqref="C78 E78 G78 I78 K78 M78 O78 Q78">
    <cfRule type="cellIs" dxfId="187" priority="16" operator="equal">
      <formula>0</formula>
    </cfRule>
    <cfRule type="cellIs" dxfId="186" priority="17" operator="equal">
      <formula>0</formula>
    </cfRule>
  </conditionalFormatting>
  <conditionalFormatting sqref="C90 E90 G90 I90 K90 M90 O90 Q90">
    <cfRule type="cellIs" dxfId="185" priority="14" operator="equal">
      <formula>0</formula>
    </cfRule>
    <cfRule type="cellIs" dxfId="184" priority="15" operator="equal">
      <formula>0</formula>
    </cfRule>
  </conditionalFormatting>
  <conditionalFormatting sqref="C102 E102 G102 I102 K102 M102 O102 Q102">
    <cfRule type="cellIs" dxfId="183" priority="12" operator="equal">
      <formula>0</formula>
    </cfRule>
    <cfRule type="cellIs" dxfId="182" priority="13" operator="equal">
      <formula>0</formula>
    </cfRule>
  </conditionalFormatting>
  <conditionalFormatting sqref="C114 E114 G114 I114 K114 M114 O114 Q114">
    <cfRule type="cellIs" dxfId="181" priority="10" operator="equal">
      <formula>0</formula>
    </cfRule>
    <cfRule type="cellIs" dxfId="180" priority="11" operator="equal">
      <formula>0</formula>
    </cfRule>
  </conditionalFormatting>
  <conditionalFormatting sqref="C126 E126 G126 I126 K126 M126 O126 Q126">
    <cfRule type="cellIs" dxfId="179" priority="8" operator="equal">
      <formula>0</formula>
    </cfRule>
    <cfRule type="cellIs" dxfId="178" priority="9" operator="equal">
      <formula>0</formula>
    </cfRule>
  </conditionalFormatting>
  <conditionalFormatting sqref="C30:D30 B36:D36 D37:D42 D44:D49">
    <cfRule type="cellIs" dxfId="177" priority="60" operator="equal">
      <formula>0</formula>
    </cfRule>
  </conditionalFormatting>
  <conditionalFormatting sqref="C55:P55">
    <cfRule type="expression" dxfId="176" priority="7">
      <formula>COUNTIF(祝日,C$55)=1</formula>
    </cfRule>
  </conditionalFormatting>
  <conditionalFormatting sqref="C67:P67">
    <cfRule type="expression" dxfId="175" priority="21">
      <formula>COUNTIF(祝日,C$67)=1</formula>
    </cfRule>
  </conditionalFormatting>
  <conditionalFormatting sqref="C79:P79">
    <cfRule type="expression" dxfId="174" priority="24">
      <formula>COUNTIF(祝日,C$79)=1</formula>
    </cfRule>
  </conditionalFormatting>
  <conditionalFormatting sqref="C91:P91">
    <cfRule type="expression" dxfId="173" priority="27">
      <formula>COUNTIF(祝日,C$91)=1</formula>
    </cfRule>
  </conditionalFormatting>
  <conditionalFormatting sqref="C103:P103">
    <cfRule type="expression" dxfId="172" priority="32">
      <formula>COUNTIF(祝日,C$103)=1</formula>
    </cfRule>
  </conditionalFormatting>
  <conditionalFormatting sqref="C115:P115">
    <cfRule type="expression" dxfId="171" priority="1">
      <formula>COUNTIF(祝日,C$115)=1</formula>
    </cfRule>
  </conditionalFormatting>
  <conditionalFormatting sqref="D20:D29">
    <cfRule type="cellIs" dxfId="170" priority="33" operator="equal">
      <formula>0</formula>
    </cfRule>
  </conditionalFormatting>
  <conditionalFormatting sqref="E19">
    <cfRule type="cellIs" dxfId="169" priority="58" operator="equal">
      <formula>0</formula>
    </cfRule>
  </conditionalFormatting>
  <conditionalFormatting sqref="L5">
    <cfRule type="cellIs" dxfId="168" priority="37" operator="equal">
      <formula>0</formula>
    </cfRule>
  </conditionalFormatting>
  <conditionalFormatting sqref="L7">
    <cfRule type="cellIs" dxfId="167" priority="35" operator="equal">
      <formula>0</formula>
    </cfRule>
  </conditionalFormatting>
  <conditionalFormatting sqref="Q56:Q65">
    <cfRule type="cellIs" dxfId="166" priority="18" operator="equal">
      <formula>0</formula>
    </cfRule>
  </conditionalFormatting>
  <conditionalFormatting sqref="Q68:Q77">
    <cfRule type="cellIs" dxfId="165" priority="6" operator="equal">
      <formula>0</formula>
    </cfRule>
  </conditionalFormatting>
  <conditionalFormatting sqref="Q80:Q89">
    <cfRule type="cellIs" dxfId="164" priority="5" operator="equal">
      <formula>0</formula>
    </cfRule>
  </conditionalFormatting>
  <conditionalFormatting sqref="Q92:Q101">
    <cfRule type="cellIs" dxfId="163" priority="4" operator="equal">
      <formula>0</formula>
    </cfRule>
  </conditionalFormatting>
  <conditionalFormatting sqref="Q104:Q113">
    <cfRule type="cellIs" dxfId="162" priority="3" operator="equal">
      <formula>0</formula>
    </cfRule>
  </conditionalFormatting>
  <conditionalFormatting sqref="Q116:Q125">
    <cfRule type="cellIs" dxfId="161" priority="2" operator="equal">
      <formula>0</formula>
    </cfRule>
  </conditionalFormatting>
  <pageMargins left="0.25" right="0.25" top="0.75" bottom="0.75" header="0.3" footer="0.3"/>
  <pageSetup paperSize="9" scale="82"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CD31-301F-4C0D-8114-7C0ED5A8A13B}">
  <sheetPr>
    <tabColor theme="8" tint="0.59999389629810485"/>
    <pageSetUpPr fitToPage="1"/>
  </sheetPr>
  <dimension ref="B1:Q126"/>
  <sheetViews>
    <sheetView showGridLines="0" topLeftCell="A16"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106</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特別費!P48</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46235</v>
      </c>
      <c r="H21" s="272">
        <f>INDEX(C55:P55,MATCH(MAX(C55:P55)+1,C55:P55,1))</f>
        <v>46236</v>
      </c>
      <c r="I21" s="272" cm="1">
        <f t="array" ref="I21">INDEX(C103:P103,MATCH("*?",INDEX(C103:P103&amp;"",0),0))</f>
        <v>46258</v>
      </c>
      <c r="J21" s="272">
        <f>INDEX(C103:P103,MATCH(MAX(C103:P103)+1,C103:P103,1))</f>
        <v>46264</v>
      </c>
      <c r="K21" s="273" cm="1">
        <f t="array" ref="K21">IFERROR(INDEX(C115:P115,MATCH("*?",INDEX(C115:P115&amp;"",0),0)),"")</f>
        <v>46265</v>
      </c>
      <c r="L21" s="274">
        <f>IFERROR(INDEX(C115:P115,MATCH(MAX(C115:P115)+1,C115:P115,1)),"")</f>
        <v>46265</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1-2日</v>
      </c>
      <c r="H23" s="276" t="str">
        <f>DAY(C67)&amp;"-"&amp;DAY(O67)&amp;"日"</f>
        <v>3-9日</v>
      </c>
      <c r="I23" s="276" t="str">
        <f>DAY(C79)&amp;"-"&amp;DAY(O79)&amp;"日"</f>
        <v>10-16日</v>
      </c>
      <c r="J23" s="276" t="str">
        <f>DAY(C91)&amp;"-"&amp;DAY(O91)&amp;"日"</f>
        <v>17-23日</v>
      </c>
      <c r="K23" s="276" t="str">
        <f>DAY(I21)&amp;"-"&amp;DAY(J21)&amp;"日"</f>
        <v>24-30日</v>
      </c>
      <c r="L23" s="265" t="str">
        <f>IF(K21="","",DAY(K21)&amp;"-"&amp;DAY(L21)&amp;"日")</f>
        <v>31-31日</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t="e">
        <f t="shared" ref="I50" si="9">WEEKDAY(I55)</f>
        <v>#VALUE!</v>
      </c>
      <c r="J50" s="376"/>
      <c r="K50" s="376" t="e">
        <f t="shared" ref="K50" si="10">WEEKDAY(K55)</f>
        <v>#VALUE!</v>
      </c>
      <c r="L50" s="376"/>
      <c r="M50" s="376">
        <f t="shared" ref="M50" si="11">WEEKDAY(M55)</f>
        <v>7</v>
      </c>
      <c r="N50" s="376"/>
      <c r="O50" s="376">
        <f>WEEKDAY(O55)</f>
        <v>1</v>
      </c>
      <c r="P50" s="376"/>
    </row>
    <row r="51" spans="2:17" ht="19.5" thickBot="1">
      <c r="B51" s="309" t="s">
        <v>175</v>
      </c>
      <c r="C51" s="307">
        <f>DATE(2026,8,設定!L5)</f>
        <v>46235</v>
      </c>
      <c r="D51" s="310" t="s">
        <v>176</v>
      </c>
      <c r="E51" s="308">
        <f>DATE(2026,9,設定!L5-1)</f>
        <v>46265</v>
      </c>
      <c r="F51" s="259"/>
      <c r="G51" s="259"/>
      <c r="H51" s="259"/>
      <c r="I51" s="259"/>
      <c r="J51" s="259"/>
      <c r="K51" s="259"/>
      <c r="L51" s="259"/>
      <c r="M51" s="259"/>
      <c r="N51" s="259"/>
      <c r="O51" s="259"/>
      <c r="P51" s="259"/>
    </row>
    <row r="52" spans="2:17" ht="6.75" customHeight="1" thickBot="1">
      <c r="B52" s="312"/>
      <c r="C52" s="313"/>
      <c r="D52" s="312"/>
      <c r="E52" s="311"/>
      <c r="F52" s="259"/>
      <c r="G52" s="259"/>
      <c r="H52" s="259"/>
      <c r="I52" s="259"/>
      <c r="J52" s="259"/>
      <c r="K52" s="259"/>
      <c r="L52" s="259"/>
      <c r="M52" s="259"/>
      <c r="N52" s="259"/>
      <c r="O52" s="259"/>
      <c r="P52" s="259"/>
    </row>
    <row r="53" spans="2:17" ht="19.5" hidden="1" thickBot="1">
      <c r="B53" s="260">
        <f>WEEKDAY(C51)</f>
        <v>7</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t="str">
        <f>IF(OR($B$53&gt;I53,$O$53=$B$53),"",IF($B$53=I53,$C$51,G55+1))</f>
        <v/>
      </c>
      <c r="J55" s="367"/>
      <c r="K55" s="366" t="str">
        <f>IF(OR($B$53&gt;K53,$O$53=$B$53),"",IF($B$53=K53,$C$51,I55+1))</f>
        <v/>
      </c>
      <c r="L55" s="367"/>
      <c r="M55" s="368">
        <f>IF(OR($B$53&gt;M53,$O$53=$B$53),"",IF($B$53=M53,$C$51,K55+1))</f>
        <v>46235</v>
      </c>
      <c r="N55" s="369"/>
      <c r="O55" s="370">
        <f>IF(B53=O53,C51,M55+1)</f>
        <v>46236</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46237</v>
      </c>
      <c r="D67" s="356"/>
      <c r="E67" s="355">
        <f>C67+1</f>
        <v>46238</v>
      </c>
      <c r="F67" s="356"/>
      <c r="G67" s="355">
        <f>E67+1</f>
        <v>46239</v>
      </c>
      <c r="H67" s="356"/>
      <c r="I67" s="355">
        <f>G67+1</f>
        <v>46240</v>
      </c>
      <c r="J67" s="356"/>
      <c r="K67" s="355">
        <f>I67+1</f>
        <v>46241</v>
      </c>
      <c r="L67" s="356"/>
      <c r="M67" s="358">
        <f>K67+1</f>
        <v>46242</v>
      </c>
      <c r="N67" s="359"/>
      <c r="O67" s="360">
        <f t="shared" ref="O67" si="13">M67+1</f>
        <v>46243</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46244</v>
      </c>
      <c r="D79" s="356"/>
      <c r="E79" s="355">
        <f>C79+1</f>
        <v>46245</v>
      </c>
      <c r="F79" s="356"/>
      <c r="G79" s="355">
        <f>E79+1</f>
        <v>46246</v>
      </c>
      <c r="H79" s="356"/>
      <c r="I79" s="355">
        <f>G79+1</f>
        <v>46247</v>
      </c>
      <c r="J79" s="356"/>
      <c r="K79" s="355">
        <f>I79+1</f>
        <v>46248</v>
      </c>
      <c r="L79" s="356"/>
      <c r="M79" s="358">
        <f>K79+1</f>
        <v>46249</v>
      </c>
      <c r="N79" s="359"/>
      <c r="O79" s="360">
        <f t="shared" ref="O79" si="15">M79+1</f>
        <v>46250</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46251</v>
      </c>
      <c r="D91" s="356"/>
      <c r="E91" s="355">
        <f>C91+1</f>
        <v>46252</v>
      </c>
      <c r="F91" s="356"/>
      <c r="G91" s="355">
        <f>E91+1</f>
        <v>46253</v>
      </c>
      <c r="H91" s="356"/>
      <c r="I91" s="355">
        <f>G91+1</f>
        <v>46254</v>
      </c>
      <c r="J91" s="356"/>
      <c r="K91" s="355">
        <f>I91+1</f>
        <v>46255</v>
      </c>
      <c r="L91" s="356"/>
      <c r="M91" s="358">
        <f>K91+1</f>
        <v>46256</v>
      </c>
      <c r="N91" s="359"/>
      <c r="O91" s="360">
        <f t="shared" ref="O91" si="17">M91+1</f>
        <v>46257</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46258</v>
      </c>
      <c r="D103" s="356"/>
      <c r="E103" s="357">
        <f>IF(C103="","",IF(C103&lt;$E$51,C103+1,""))</f>
        <v>46259</v>
      </c>
      <c r="F103" s="356"/>
      <c r="G103" s="355">
        <f t="shared" ref="G103" si="19">IF(E103="","",IF(E103&lt;$E$51,E103+1,""))</f>
        <v>46260</v>
      </c>
      <c r="H103" s="356"/>
      <c r="I103" s="355">
        <f t="shared" ref="I103" si="20">IF(G103="","",IF(G103&lt;$E$51,G103+1,""))</f>
        <v>46261</v>
      </c>
      <c r="J103" s="356"/>
      <c r="K103" s="355">
        <f t="shared" ref="K103" si="21">IF(I103="","",IF(I103&lt;$E$51,I103+1,""))</f>
        <v>46262</v>
      </c>
      <c r="L103" s="356"/>
      <c r="M103" s="358">
        <f t="shared" ref="M103" si="22">IF(K103="","",IF(K103&lt;$E$51,K103+1,""))</f>
        <v>46263</v>
      </c>
      <c r="N103" s="359"/>
      <c r="O103" s="360">
        <f t="shared" ref="O103" si="23">IF(M103="","",IF(M103&lt;$E$51,M103+1,""))</f>
        <v>46264</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f>IF(O103="","",IF(O103&lt;$E$51,O103+1,""))</f>
        <v>46265</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D028CD31-301F-4C0D-8114-7C0ED5A8A13B}">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160" priority="34" operator="equal">
      <formula>0</formula>
    </cfRule>
  </conditionalFormatting>
  <conditionalFormatting sqref="B602">
    <cfRule type="expression" dxfId="159" priority="55">
      <formula>$C601=1</formula>
    </cfRule>
  </conditionalFormatting>
  <conditionalFormatting sqref="C16 E16 G16 I16 K16">
    <cfRule type="cellIs" dxfId="158" priority="53" operator="equal">
      <formula>0</formula>
    </cfRule>
  </conditionalFormatting>
  <conditionalFormatting sqref="C66 E66 G66 I66 K66 M66 O66 Q66">
    <cfRule type="cellIs" dxfId="157" priority="19" operator="equal">
      <formula>0</formula>
    </cfRule>
    <cfRule type="cellIs" dxfId="156" priority="20" operator="equal">
      <formula>0</formula>
    </cfRule>
  </conditionalFormatting>
  <conditionalFormatting sqref="C78 E78 G78 I78 K78 M78 O78 Q78">
    <cfRule type="cellIs" dxfId="155" priority="16" operator="equal">
      <formula>0</formula>
    </cfRule>
    <cfRule type="cellIs" dxfId="154" priority="17" operator="equal">
      <formula>0</formula>
    </cfRule>
  </conditionalFormatting>
  <conditionalFormatting sqref="C90 E90 G90 I90 K90 M90 O90 Q90">
    <cfRule type="cellIs" dxfId="153" priority="14" operator="equal">
      <formula>0</formula>
    </cfRule>
    <cfRule type="cellIs" dxfId="152" priority="15" operator="equal">
      <formula>0</formula>
    </cfRule>
  </conditionalFormatting>
  <conditionalFormatting sqref="C102 E102 G102 I102 K102 M102 O102 Q102">
    <cfRule type="cellIs" dxfId="151" priority="12" operator="equal">
      <formula>0</formula>
    </cfRule>
    <cfRule type="cellIs" dxfId="150" priority="13" operator="equal">
      <formula>0</formula>
    </cfRule>
  </conditionalFormatting>
  <conditionalFormatting sqref="C114 E114 G114 I114 K114 M114 O114 Q114">
    <cfRule type="cellIs" dxfId="149" priority="10" operator="equal">
      <formula>0</formula>
    </cfRule>
    <cfRule type="cellIs" dxfId="148" priority="11" operator="equal">
      <formula>0</formula>
    </cfRule>
  </conditionalFormatting>
  <conditionalFormatting sqref="C126 E126 G126 I126 K126 M126 O126 Q126">
    <cfRule type="cellIs" dxfId="147" priority="8" operator="equal">
      <formula>0</formula>
    </cfRule>
    <cfRule type="cellIs" dxfId="146" priority="9" operator="equal">
      <formula>0</formula>
    </cfRule>
  </conditionalFormatting>
  <conditionalFormatting sqref="C30:D30 B36:D36 D37:D42 D44:D49">
    <cfRule type="cellIs" dxfId="145" priority="60" operator="equal">
      <formula>0</formula>
    </cfRule>
  </conditionalFormatting>
  <conditionalFormatting sqref="C55:P55">
    <cfRule type="expression" dxfId="144" priority="7">
      <formula>COUNTIF(祝日,C$55)=1</formula>
    </cfRule>
  </conditionalFormatting>
  <conditionalFormatting sqref="C67:P67">
    <cfRule type="expression" dxfId="143" priority="21">
      <formula>COUNTIF(祝日,C$67)=1</formula>
    </cfRule>
  </conditionalFormatting>
  <conditionalFormatting sqref="C79:P79">
    <cfRule type="expression" dxfId="142" priority="24">
      <formula>COUNTIF(祝日,C$79)=1</formula>
    </cfRule>
  </conditionalFormatting>
  <conditionalFormatting sqref="C91:P91">
    <cfRule type="expression" dxfId="141" priority="27">
      <formula>COUNTIF(祝日,C$91)=1</formula>
    </cfRule>
  </conditionalFormatting>
  <conditionalFormatting sqref="C103:P103">
    <cfRule type="expression" dxfId="140" priority="32">
      <formula>COUNTIF(祝日,C$103)=1</formula>
    </cfRule>
  </conditionalFormatting>
  <conditionalFormatting sqref="C115:P115">
    <cfRule type="expression" dxfId="139" priority="1">
      <formula>COUNTIF(祝日,C$115)=1</formula>
    </cfRule>
  </conditionalFormatting>
  <conditionalFormatting sqref="D20:D29">
    <cfRule type="cellIs" dxfId="138" priority="33" operator="equal">
      <formula>0</formula>
    </cfRule>
  </conditionalFormatting>
  <conditionalFormatting sqref="E19">
    <cfRule type="cellIs" dxfId="137" priority="58" operator="equal">
      <formula>0</formula>
    </cfRule>
  </conditionalFormatting>
  <conditionalFormatting sqref="L5">
    <cfRule type="cellIs" dxfId="136" priority="37" operator="equal">
      <formula>0</formula>
    </cfRule>
  </conditionalFormatting>
  <conditionalFormatting sqref="L7">
    <cfRule type="cellIs" dxfId="135" priority="35" operator="equal">
      <formula>0</formula>
    </cfRule>
  </conditionalFormatting>
  <conditionalFormatting sqref="Q56:Q65">
    <cfRule type="cellIs" dxfId="134" priority="18" operator="equal">
      <formula>0</formula>
    </cfRule>
  </conditionalFormatting>
  <conditionalFormatting sqref="Q68:Q77">
    <cfRule type="cellIs" dxfId="133" priority="6" operator="equal">
      <formula>0</formula>
    </cfRule>
  </conditionalFormatting>
  <conditionalFormatting sqref="Q80:Q89">
    <cfRule type="cellIs" dxfId="132" priority="5" operator="equal">
      <formula>0</formula>
    </cfRule>
  </conditionalFormatting>
  <conditionalFormatting sqref="Q92:Q101">
    <cfRule type="cellIs" dxfId="131" priority="4" operator="equal">
      <formula>0</formula>
    </cfRule>
  </conditionalFormatting>
  <conditionalFormatting sqref="Q104:Q113">
    <cfRule type="cellIs" dxfId="130" priority="3" operator="equal">
      <formula>0</formula>
    </cfRule>
  </conditionalFormatting>
  <conditionalFormatting sqref="Q116:Q125">
    <cfRule type="cellIs" dxfId="129" priority="2" operator="equal">
      <formula>0</formula>
    </cfRule>
  </conditionalFormatting>
  <pageMargins left="0.25" right="0.25" top="0.75" bottom="0.75" header="0.3" footer="0.3"/>
  <pageSetup paperSize="9" scale="82"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CEB-8A8A-4E17-8CE0-5C7E74621EBE}">
  <sheetPr>
    <tabColor theme="8" tint="0.59999389629810485"/>
    <pageSetUpPr fitToPage="1"/>
  </sheetPr>
  <dimension ref="B1:Q126"/>
  <sheetViews>
    <sheetView showGridLines="0" topLeftCell="A19"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107</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特別費!P54</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46266</v>
      </c>
      <c r="H21" s="272">
        <f>INDEX(C55:P55,MATCH(MAX(C55:P55)+1,C55:P55,1))</f>
        <v>46271</v>
      </c>
      <c r="I21" s="272" cm="1">
        <f t="array" ref="I21">INDEX(C103:P103,MATCH("*?",INDEX(C103:P103&amp;"",0),0))</f>
        <v>46293</v>
      </c>
      <c r="J21" s="272">
        <f>INDEX(C103:P103,MATCH(MAX(C103:P103)+1,C103:P103,1))</f>
        <v>46295</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1-6日</v>
      </c>
      <c r="H23" s="276" t="str">
        <f>DAY(C67)&amp;"-"&amp;DAY(O67)&amp;"日"</f>
        <v>7-13日</v>
      </c>
      <c r="I23" s="276" t="str">
        <f>DAY(C79)&amp;"-"&amp;DAY(O79)&amp;"日"</f>
        <v>14-20日</v>
      </c>
      <c r="J23" s="276" t="str">
        <f>DAY(C91)&amp;"-"&amp;DAY(O91)&amp;"日"</f>
        <v>21-27日</v>
      </c>
      <c r="K23" s="276" t="str">
        <f>DAY(I21)&amp;"-"&amp;DAY(J21)&amp;"日"</f>
        <v>28-30日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f t="shared" ref="E50" si="7">WEEKDAY(E55)</f>
        <v>3</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DATE(2026,9,設定!L5)</f>
        <v>46266</v>
      </c>
      <c r="D51" s="310" t="s">
        <v>176</v>
      </c>
      <c r="E51" s="308">
        <f>DATE(2026,10,設定!L5-1)</f>
        <v>46295</v>
      </c>
      <c r="F51" s="259"/>
      <c r="G51" s="259"/>
      <c r="H51" s="259"/>
      <c r="I51" s="259"/>
      <c r="J51" s="259"/>
      <c r="K51" s="259"/>
      <c r="L51" s="259"/>
      <c r="M51" s="259"/>
      <c r="N51" s="259"/>
      <c r="O51" s="259"/>
      <c r="P51" s="259"/>
    </row>
    <row r="52" spans="2:17" ht="6" customHeight="1" thickBot="1">
      <c r="B52" s="312"/>
      <c r="C52" s="313"/>
      <c r="D52" s="312"/>
      <c r="E52" s="311"/>
      <c r="F52" s="259"/>
      <c r="G52" s="259"/>
      <c r="H52" s="259"/>
      <c r="I52" s="259"/>
      <c r="J52" s="259"/>
      <c r="K52" s="259"/>
      <c r="L52" s="259"/>
      <c r="M52" s="259"/>
      <c r="N52" s="259"/>
      <c r="O52" s="259"/>
      <c r="P52" s="259"/>
    </row>
    <row r="53" spans="2:17" ht="19.5" hidden="1" thickBot="1">
      <c r="B53" s="260">
        <f>WEEKDAY(C51)</f>
        <v>3</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f>IF(OR($B$53&gt;E53,$O$53=$B$53),"",IF($B$53=E53,$C$51,C55+1))</f>
        <v>46266</v>
      </c>
      <c r="F55" s="367"/>
      <c r="G55" s="366">
        <f>IF(OR($B$53&gt;G53,$O$53=$B$53),"",IF($B$53=G53,$C$51,E55+1))</f>
        <v>46267</v>
      </c>
      <c r="H55" s="367"/>
      <c r="I55" s="366">
        <f>IF(OR($B$53&gt;I53,$O$53=$B$53),"",IF($B$53=I53,$C$51,G55+1))</f>
        <v>46268</v>
      </c>
      <c r="J55" s="367"/>
      <c r="K55" s="366">
        <f>IF(OR($B$53&gt;K53,$O$53=$B$53),"",IF($B$53=K53,$C$51,I55+1))</f>
        <v>46269</v>
      </c>
      <c r="L55" s="367"/>
      <c r="M55" s="368">
        <f>IF(OR($B$53&gt;M53,$O$53=$B$53),"",IF($B$53=M53,$C$51,K55+1))</f>
        <v>46270</v>
      </c>
      <c r="N55" s="369"/>
      <c r="O55" s="370">
        <f>IF(B53=O53,C51,M55+1)</f>
        <v>46271</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46272</v>
      </c>
      <c r="D67" s="356"/>
      <c r="E67" s="355">
        <f>C67+1</f>
        <v>46273</v>
      </c>
      <c r="F67" s="356"/>
      <c r="G67" s="355">
        <f>E67+1</f>
        <v>46274</v>
      </c>
      <c r="H67" s="356"/>
      <c r="I67" s="355">
        <f>G67+1</f>
        <v>46275</v>
      </c>
      <c r="J67" s="356"/>
      <c r="K67" s="355">
        <f>I67+1</f>
        <v>46276</v>
      </c>
      <c r="L67" s="356"/>
      <c r="M67" s="358">
        <f>K67+1</f>
        <v>46277</v>
      </c>
      <c r="N67" s="359"/>
      <c r="O67" s="360">
        <f t="shared" ref="O67" si="13">M67+1</f>
        <v>46278</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46279</v>
      </c>
      <c r="D79" s="356"/>
      <c r="E79" s="355">
        <f>C79+1</f>
        <v>46280</v>
      </c>
      <c r="F79" s="356"/>
      <c r="G79" s="355">
        <f>E79+1</f>
        <v>46281</v>
      </c>
      <c r="H79" s="356"/>
      <c r="I79" s="355">
        <f>G79+1</f>
        <v>46282</v>
      </c>
      <c r="J79" s="356"/>
      <c r="K79" s="355">
        <f>I79+1</f>
        <v>46283</v>
      </c>
      <c r="L79" s="356"/>
      <c r="M79" s="358">
        <f>K79+1</f>
        <v>46284</v>
      </c>
      <c r="N79" s="359"/>
      <c r="O79" s="360">
        <f t="shared" ref="O79" si="15">M79+1</f>
        <v>46285</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46286</v>
      </c>
      <c r="D91" s="356"/>
      <c r="E91" s="355">
        <f>C91+1</f>
        <v>46287</v>
      </c>
      <c r="F91" s="356"/>
      <c r="G91" s="355">
        <f>E91+1</f>
        <v>46288</v>
      </c>
      <c r="H91" s="356"/>
      <c r="I91" s="355">
        <f>G91+1</f>
        <v>46289</v>
      </c>
      <c r="J91" s="356"/>
      <c r="K91" s="355">
        <f>I91+1</f>
        <v>46290</v>
      </c>
      <c r="L91" s="356"/>
      <c r="M91" s="358">
        <f>K91+1</f>
        <v>46291</v>
      </c>
      <c r="N91" s="359"/>
      <c r="O91" s="360">
        <f t="shared" ref="O91" si="17">M91+1</f>
        <v>46292</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46293</v>
      </c>
      <c r="D103" s="356"/>
      <c r="E103" s="357">
        <f>IF(C103="","",IF(C103&lt;$E$51,C103+1,""))</f>
        <v>46294</v>
      </c>
      <c r="F103" s="356"/>
      <c r="G103" s="355">
        <f t="shared" ref="G103" si="19">IF(E103="","",IF(E103&lt;$E$51,E103+1,""))</f>
        <v>46295</v>
      </c>
      <c r="H103" s="356"/>
      <c r="I103" s="355" t="str">
        <f t="shared" ref="I103" si="20">IF(G103="","",IF(G103&lt;$E$51,G103+1,""))</f>
        <v/>
      </c>
      <c r="J103" s="356"/>
      <c r="K103" s="355" t="str">
        <f t="shared" ref="K103" si="21">IF(I103="","",IF(I103&lt;$E$51,I103+1,""))</f>
        <v/>
      </c>
      <c r="L103" s="356"/>
      <c r="M103" s="358" t="str">
        <f t="shared" ref="M103" si="22">IF(K103="","",IF(K103&lt;$E$51,K103+1,""))</f>
        <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7B789CEB-8A8A-4E17-8CE0-5C7E74621EBE}">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128" priority="34" operator="equal">
      <formula>0</formula>
    </cfRule>
  </conditionalFormatting>
  <conditionalFormatting sqref="B602">
    <cfRule type="expression" dxfId="127" priority="55">
      <formula>$C601=1</formula>
    </cfRule>
  </conditionalFormatting>
  <conditionalFormatting sqref="C16 E16 G16 I16 K16">
    <cfRule type="cellIs" dxfId="126" priority="53" operator="equal">
      <formula>0</formula>
    </cfRule>
  </conditionalFormatting>
  <conditionalFormatting sqref="C66 E66 G66 I66 K66 M66 O66 Q66">
    <cfRule type="cellIs" dxfId="125" priority="19" operator="equal">
      <formula>0</formula>
    </cfRule>
    <cfRule type="cellIs" dxfId="124" priority="20" operator="equal">
      <formula>0</formula>
    </cfRule>
  </conditionalFormatting>
  <conditionalFormatting sqref="C78 E78 G78 I78 K78 M78 O78 Q78">
    <cfRule type="cellIs" dxfId="123" priority="16" operator="equal">
      <formula>0</formula>
    </cfRule>
    <cfRule type="cellIs" dxfId="122" priority="17" operator="equal">
      <formula>0</formula>
    </cfRule>
  </conditionalFormatting>
  <conditionalFormatting sqref="C90 E90 G90 I90 K90 M90 O90 Q90">
    <cfRule type="cellIs" dxfId="121" priority="14" operator="equal">
      <formula>0</formula>
    </cfRule>
    <cfRule type="cellIs" dxfId="120" priority="15" operator="equal">
      <formula>0</formula>
    </cfRule>
  </conditionalFormatting>
  <conditionalFormatting sqref="C102 E102 G102 I102 K102 M102 O102 Q102">
    <cfRule type="cellIs" dxfId="119" priority="12" operator="equal">
      <formula>0</formula>
    </cfRule>
    <cfRule type="cellIs" dxfId="118" priority="13" operator="equal">
      <formula>0</formula>
    </cfRule>
  </conditionalFormatting>
  <conditionalFormatting sqref="C114 E114 G114 I114 K114 M114 O114 Q114">
    <cfRule type="cellIs" dxfId="117" priority="10" operator="equal">
      <formula>0</formula>
    </cfRule>
    <cfRule type="cellIs" dxfId="116" priority="11" operator="equal">
      <formula>0</formula>
    </cfRule>
  </conditionalFormatting>
  <conditionalFormatting sqref="C126 E126 G126 I126 K126 M126 O126 Q126">
    <cfRule type="cellIs" dxfId="115" priority="8" operator="equal">
      <formula>0</formula>
    </cfRule>
    <cfRule type="cellIs" dxfId="114" priority="9" operator="equal">
      <formula>0</formula>
    </cfRule>
  </conditionalFormatting>
  <conditionalFormatting sqref="C30:D30 B36:D36 D37:D42 D44:D49">
    <cfRule type="cellIs" dxfId="113" priority="60" operator="equal">
      <formula>0</formula>
    </cfRule>
  </conditionalFormatting>
  <conditionalFormatting sqref="C55:P55">
    <cfRule type="expression" dxfId="112" priority="7">
      <formula>COUNTIF(祝日,C$55)=1</formula>
    </cfRule>
  </conditionalFormatting>
  <conditionalFormatting sqref="C67:P67">
    <cfRule type="expression" dxfId="111" priority="21">
      <formula>COUNTIF(祝日,C$67)=1</formula>
    </cfRule>
  </conditionalFormatting>
  <conditionalFormatting sqref="C79:P79">
    <cfRule type="expression" dxfId="110" priority="24">
      <formula>COUNTIF(祝日,C$79)=1</formula>
    </cfRule>
  </conditionalFormatting>
  <conditionalFormatting sqref="C91:P91">
    <cfRule type="expression" dxfId="109" priority="27">
      <formula>COUNTIF(祝日,C$91)=1</formula>
    </cfRule>
  </conditionalFormatting>
  <conditionalFormatting sqref="C103:P103">
    <cfRule type="expression" dxfId="108" priority="32">
      <formula>COUNTIF(祝日,C$103)=1</formula>
    </cfRule>
  </conditionalFormatting>
  <conditionalFormatting sqref="C115:P115">
    <cfRule type="expression" dxfId="107" priority="1">
      <formula>COUNTIF(祝日,C$115)=1</formula>
    </cfRule>
  </conditionalFormatting>
  <conditionalFormatting sqref="D20:D29">
    <cfRule type="cellIs" dxfId="106" priority="33" operator="equal">
      <formula>0</formula>
    </cfRule>
  </conditionalFormatting>
  <conditionalFormatting sqref="E19">
    <cfRule type="cellIs" dxfId="105" priority="58" operator="equal">
      <formula>0</formula>
    </cfRule>
  </conditionalFormatting>
  <conditionalFormatting sqref="L5">
    <cfRule type="cellIs" dxfId="104" priority="37" operator="equal">
      <formula>0</formula>
    </cfRule>
  </conditionalFormatting>
  <conditionalFormatting sqref="L7">
    <cfRule type="cellIs" dxfId="103" priority="35" operator="equal">
      <formula>0</formula>
    </cfRule>
  </conditionalFormatting>
  <conditionalFormatting sqref="Q56:Q65">
    <cfRule type="cellIs" dxfId="102" priority="18" operator="equal">
      <formula>0</formula>
    </cfRule>
  </conditionalFormatting>
  <conditionalFormatting sqref="Q68:Q77">
    <cfRule type="cellIs" dxfId="101" priority="6" operator="equal">
      <formula>0</formula>
    </cfRule>
  </conditionalFormatting>
  <conditionalFormatting sqref="Q80:Q89">
    <cfRule type="cellIs" dxfId="100" priority="5" operator="equal">
      <formula>0</formula>
    </cfRule>
  </conditionalFormatting>
  <conditionalFormatting sqref="Q92:Q101">
    <cfRule type="cellIs" dxfId="99" priority="4" operator="equal">
      <formula>0</formula>
    </cfRule>
  </conditionalFormatting>
  <conditionalFormatting sqref="Q104:Q113">
    <cfRule type="cellIs" dxfId="98" priority="3" operator="equal">
      <formula>0</formula>
    </cfRule>
  </conditionalFormatting>
  <conditionalFormatting sqref="Q116:Q125">
    <cfRule type="cellIs" dxfId="97" priority="2" operator="equal">
      <formula>0</formula>
    </cfRule>
  </conditionalFormatting>
  <pageMargins left="0.25" right="0.25" top="0.75" bottom="0.75" header="0.3" footer="0.3"/>
  <pageSetup paperSize="9" scale="82"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B2FB-459D-4B1E-8FA9-5CAF09253A6A}">
  <sheetPr>
    <tabColor theme="8" tint="0.59999389629810485"/>
    <pageSetUpPr fitToPage="1"/>
  </sheetPr>
  <dimension ref="B1:Q126"/>
  <sheetViews>
    <sheetView showGridLines="0" topLeftCell="A16"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108</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特別費!P60</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46296</v>
      </c>
      <c r="H21" s="272">
        <f>INDEX(C55:P55,MATCH(MAX(C55:P55)+1,C55:P55,1))</f>
        <v>46299</v>
      </c>
      <c r="I21" s="272" cm="1">
        <f t="array" ref="I21">INDEX(C103:P103,MATCH("*?",INDEX(C103:P103&amp;"",0),0))</f>
        <v>46321</v>
      </c>
      <c r="J21" s="272">
        <f>INDEX(C103:P103,MATCH(MAX(C103:P103)+1,C103:P103,1))</f>
        <v>46326</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1-4日</v>
      </c>
      <c r="H23" s="276" t="str">
        <f>DAY(C67)&amp;"-"&amp;DAY(O67)&amp;"日"</f>
        <v>5-11日</v>
      </c>
      <c r="I23" s="276" t="str">
        <f>DAY(C79)&amp;"-"&amp;DAY(O79)&amp;"日"</f>
        <v>12-18日</v>
      </c>
      <c r="J23" s="276" t="str">
        <f>DAY(C91)&amp;"-"&amp;DAY(O91)&amp;"日"</f>
        <v>19-25日</v>
      </c>
      <c r="K23" s="276" t="str">
        <f>DAY(I21)&amp;"-"&amp;DAY(J21)&amp;"日"</f>
        <v>26-31日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DATE(2026,10,設定!L5)</f>
        <v>46296</v>
      </c>
      <c r="D51" s="310" t="s">
        <v>176</v>
      </c>
      <c r="E51" s="308">
        <f>DATE(2026,11,設定!L5-1)</f>
        <v>46326</v>
      </c>
      <c r="F51" s="259"/>
      <c r="G51" s="259"/>
      <c r="H51" s="259"/>
      <c r="I51" s="259"/>
      <c r="J51" s="259"/>
      <c r="K51" s="259"/>
      <c r="L51" s="259"/>
      <c r="M51" s="259"/>
      <c r="N51" s="259"/>
      <c r="O51" s="259"/>
      <c r="P51" s="259"/>
    </row>
    <row r="52" spans="2:17" ht="6.75" customHeight="1" thickBot="1">
      <c r="B52" s="312"/>
      <c r="C52" s="313"/>
      <c r="D52" s="312"/>
      <c r="E52" s="311"/>
      <c r="F52" s="259"/>
      <c r="G52" s="259"/>
      <c r="H52" s="259"/>
      <c r="I52" s="259"/>
      <c r="J52" s="259"/>
      <c r="K52" s="259"/>
      <c r="L52" s="259"/>
      <c r="M52" s="259"/>
      <c r="N52" s="259"/>
      <c r="O52" s="259"/>
      <c r="P52" s="259"/>
    </row>
    <row r="53" spans="2:17" ht="19.5" hidden="1" thickBot="1">
      <c r="B53" s="260">
        <f>WEEKDAY(C51)</f>
        <v>5</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f>IF(OR($B$53&gt;I53,$O$53=$B$53),"",IF($B$53=I53,$C$51,G55+1))</f>
        <v>46296</v>
      </c>
      <c r="J55" s="367"/>
      <c r="K55" s="366">
        <f>IF(OR($B$53&gt;K53,$O$53=$B$53),"",IF($B$53=K53,$C$51,I55+1))</f>
        <v>46297</v>
      </c>
      <c r="L55" s="367"/>
      <c r="M55" s="368">
        <f>IF(OR($B$53&gt;M53,$O$53=$B$53),"",IF($B$53=M53,$C$51,K55+1))</f>
        <v>46298</v>
      </c>
      <c r="N55" s="369"/>
      <c r="O55" s="370">
        <f>IF(B53=O53,C51,M55+1)</f>
        <v>46299</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46300</v>
      </c>
      <c r="D67" s="356"/>
      <c r="E67" s="355">
        <f>C67+1</f>
        <v>46301</v>
      </c>
      <c r="F67" s="356"/>
      <c r="G67" s="355">
        <f>E67+1</f>
        <v>46302</v>
      </c>
      <c r="H67" s="356"/>
      <c r="I67" s="355">
        <f>G67+1</f>
        <v>46303</v>
      </c>
      <c r="J67" s="356"/>
      <c r="K67" s="355">
        <f>I67+1</f>
        <v>46304</v>
      </c>
      <c r="L67" s="356"/>
      <c r="M67" s="358">
        <f>K67+1</f>
        <v>46305</v>
      </c>
      <c r="N67" s="359"/>
      <c r="O67" s="360">
        <f t="shared" ref="O67" si="13">M67+1</f>
        <v>46306</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46307</v>
      </c>
      <c r="D79" s="356"/>
      <c r="E79" s="355">
        <f>C79+1</f>
        <v>46308</v>
      </c>
      <c r="F79" s="356"/>
      <c r="G79" s="355">
        <f>E79+1</f>
        <v>46309</v>
      </c>
      <c r="H79" s="356"/>
      <c r="I79" s="355">
        <f>G79+1</f>
        <v>46310</v>
      </c>
      <c r="J79" s="356"/>
      <c r="K79" s="355">
        <f>I79+1</f>
        <v>46311</v>
      </c>
      <c r="L79" s="356"/>
      <c r="M79" s="358">
        <f>K79+1</f>
        <v>46312</v>
      </c>
      <c r="N79" s="359"/>
      <c r="O79" s="360">
        <f t="shared" ref="O79" si="15">M79+1</f>
        <v>46313</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46314</v>
      </c>
      <c r="D91" s="356"/>
      <c r="E91" s="355">
        <f>C91+1</f>
        <v>46315</v>
      </c>
      <c r="F91" s="356"/>
      <c r="G91" s="355">
        <f>E91+1</f>
        <v>46316</v>
      </c>
      <c r="H91" s="356"/>
      <c r="I91" s="355">
        <f>G91+1</f>
        <v>46317</v>
      </c>
      <c r="J91" s="356"/>
      <c r="K91" s="355">
        <f>I91+1</f>
        <v>46318</v>
      </c>
      <c r="L91" s="356"/>
      <c r="M91" s="358">
        <f>K91+1</f>
        <v>46319</v>
      </c>
      <c r="N91" s="359"/>
      <c r="O91" s="360">
        <f t="shared" ref="O91" si="17">M91+1</f>
        <v>46320</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46321</v>
      </c>
      <c r="D103" s="356"/>
      <c r="E103" s="357">
        <f>IF(C103="","",IF(C103&lt;$E$51,C103+1,""))</f>
        <v>46322</v>
      </c>
      <c r="F103" s="356"/>
      <c r="G103" s="355">
        <f t="shared" ref="G103" si="19">IF(E103="","",IF(E103&lt;$E$51,E103+1,""))</f>
        <v>46323</v>
      </c>
      <c r="H103" s="356"/>
      <c r="I103" s="355">
        <f t="shared" ref="I103" si="20">IF(G103="","",IF(G103&lt;$E$51,G103+1,""))</f>
        <v>46324</v>
      </c>
      <c r="J103" s="356"/>
      <c r="K103" s="355">
        <f t="shared" ref="K103" si="21">IF(I103="","",IF(I103&lt;$E$51,I103+1,""))</f>
        <v>46325</v>
      </c>
      <c r="L103" s="356"/>
      <c r="M103" s="358">
        <f t="shared" ref="M103" si="22">IF(K103="","",IF(K103&lt;$E$51,K103+1,""))</f>
        <v>46326</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B85FB2FB-459D-4B1E-8FA9-5CAF09253A6A}">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96" priority="34" operator="equal">
      <formula>0</formula>
    </cfRule>
  </conditionalFormatting>
  <conditionalFormatting sqref="B602">
    <cfRule type="expression" dxfId="95" priority="55">
      <formula>$C601=1</formula>
    </cfRule>
  </conditionalFormatting>
  <conditionalFormatting sqref="C16 E16 G16 I16 K16">
    <cfRule type="cellIs" dxfId="94" priority="53" operator="equal">
      <formula>0</formula>
    </cfRule>
  </conditionalFormatting>
  <conditionalFormatting sqref="C66 E66 G66 I66 K66 M66 O66 Q66">
    <cfRule type="cellIs" dxfId="93" priority="19" operator="equal">
      <formula>0</formula>
    </cfRule>
    <cfRule type="cellIs" dxfId="92" priority="20" operator="equal">
      <formula>0</formula>
    </cfRule>
  </conditionalFormatting>
  <conditionalFormatting sqref="C78 E78 G78 I78 K78 M78 O78 Q78">
    <cfRule type="cellIs" dxfId="91" priority="16" operator="equal">
      <formula>0</formula>
    </cfRule>
    <cfRule type="cellIs" dxfId="90" priority="17" operator="equal">
      <formula>0</formula>
    </cfRule>
  </conditionalFormatting>
  <conditionalFormatting sqref="C90 E90 G90 I90 K90 M90 O90 Q90">
    <cfRule type="cellIs" dxfId="89" priority="14" operator="equal">
      <formula>0</formula>
    </cfRule>
    <cfRule type="cellIs" dxfId="88" priority="15" operator="equal">
      <formula>0</formula>
    </cfRule>
  </conditionalFormatting>
  <conditionalFormatting sqref="C102 E102 G102 I102 K102 M102 O102 Q102">
    <cfRule type="cellIs" dxfId="87" priority="12" operator="equal">
      <formula>0</formula>
    </cfRule>
    <cfRule type="cellIs" dxfId="86" priority="13" operator="equal">
      <formula>0</formula>
    </cfRule>
  </conditionalFormatting>
  <conditionalFormatting sqref="C114 E114 G114 I114 K114 M114 O114 Q114">
    <cfRule type="cellIs" dxfId="85" priority="10" operator="equal">
      <formula>0</formula>
    </cfRule>
    <cfRule type="cellIs" dxfId="84" priority="11" operator="equal">
      <formula>0</formula>
    </cfRule>
  </conditionalFormatting>
  <conditionalFormatting sqref="C126 E126 G126 I126 K126 M126 O126 Q126">
    <cfRule type="cellIs" dxfId="83" priority="8" operator="equal">
      <formula>0</formula>
    </cfRule>
    <cfRule type="cellIs" dxfId="82" priority="9" operator="equal">
      <formula>0</formula>
    </cfRule>
  </conditionalFormatting>
  <conditionalFormatting sqref="C30:D30 B36:D36 D37:D42 D44:D49">
    <cfRule type="cellIs" dxfId="81" priority="60" operator="equal">
      <formula>0</formula>
    </cfRule>
  </conditionalFormatting>
  <conditionalFormatting sqref="C55:P55">
    <cfRule type="expression" dxfId="80" priority="7">
      <formula>COUNTIF(祝日,C$55)=1</formula>
    </cfRule>
  </conditionalFormatting>
  <conditionalFormatting sqref="C67:P67">
    <cfRule type="expression" dxfId="79" priority="21">
      <formula>COUNTIF(祝日,C$67)=1</formula>
    </cfRule>
  </conditionalFormatting>
  <conditionalFormatting sqref="C79:P79">
    <cfRule type="expression" dxfId="78" priority="24">
      <formula>COUNTIF(祝日,C$79)=1</formula>
    </cfRule>
  </conditionalFormatting>
  <conditionalFormatting sqref="C91:P91">
    <cfRule type="expression" dxfId="77" priority="27">
      <formula>COUNTIF(祝日,C$91)=1</formula>
    </cfRule>
  </conditionalFormatting>
  <conditionalFormatting sqref="C103:P103">
    <cfRule type="expression" dxfId="76" priority="32">
      <formula>COUNTIF(祝日,C$103)=1</formula>
    </cfRule>
  </conditionalFormatting>
  <conditionalFormatting sqref="C115:P115">
    <cfRule type="expression" dxfId="75" priority="1">
      <formula>COUNTIF(祝日,C$115)=1</formula>
    </cfRule>
  </conditionalFormatting>
  <conditionalFormatting sqref="D20:D29">
    <cfRule type="cellIs" dxfId="74" priority="33" operator="equal">
      <formula>0</formula>
    </cfRule>
  </conditionalFormatting>
  <conditionalFormatting sqref="E19">
    <cfRule type="cellIs" dxfId="73" priority="58" operator="equal">
      <formula>0</formula>
    </cfRule>
  </conditionalFormatting>
  <conditionalFormatting sqref="L5">
    <cfRule type="cellIs" dxfId="72" priority="37" operator="equal">
      <formula>0</formula>
    </cfRule>
  </conditionalFormatting>
  <conditionalFormatting sqref="L7">
    <cfRule type="cellIs" dxfId="71" priority="35" operator="equal">
      <formula>0</formula>
    </cfRule>
  </conditionalFormatting>
  <conditionalFormatting sqref="Q56:Q65">
    <cfRule type="cellIs" dxfId="70" priority="18" operator="equal">
      <formula>0</formula>
    </cfRule>
  </conditionalFormatting>
  <conditionalFormatting sqref="Q68:Q77">
    <cfRule type="cellIs" dxfId="69" priority="6" operator="equal">
      <formula>0</formula>
    </cfRule>
  </conditionalFormatting>
  <conditionalFormatting sqref="Q80:Q89">
    <cfRule type="cellIs" dxfId="68" priority="5" operator="equal">
      <formula>0</formula>
    </cfRule>
  </conditionalFormatting>
  <conditionalFormatting sqref="Q92:Q101">
    <cfRule type="cellIs" dxfId="67" priority="4" operator="equal">
      <formula>0</formula>
    </cfRule>
  </conditionalFormatting>
  <conditionalFormatting sqref="Q104:Q113">
    <cfRule type="cellIs" dxfId="66" priority="3" operator="equal">
      <formula>0</formula>
    </cfRule>
  </conditionalFormatting>
  <conditionalFormatting sqref="Q116:Q125">
    <cfRule type="cellIs" dxfId="65" priority="2" operator="equal">
      <formula>0</formula>
    </cfRule>
  </conditionalFormatting>
  <pageMargins left="0.25" right="0.25" top="0.75" bottom="0.75" header="0.3" footer="0.3"/>
  <pageSetup paperSize="9" scale="82"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83D4-7F33-4016-936A-A4B1C2E5ECB7}">
  <sheetPr>
    <tabColor theme="8" tint="0.59999389629810485"/>
    <pageSetUpPr fitToPage="1"/>
  </sheetPr>
  <dimension ref="B1:Q126"/>
  <sheetViews>
    <sheetView showGridLines="0" topLeftCell="A31" zoomScaleNormal="100" workbookViewId="0">
      <selection activeCell="E52" sqref="E52"/>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109</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特別費!P66</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46327</v>
      </c>
      <c r="H21" s="272">
        <f>INDEX(C55:P55,MATCH(MAX(C55:P55)+1,C55:P55,1))</f>
        <v>46327</v>
      </c>
      <c r="I21" s="272" cm="1">
        <f t="array" ref="I21">INDEX(C103:P103,MATCH("*?",INDEX(C103:P103&amp;"",0),0))</f>
        <v>46349</v>
      </c>
      <c r="J21" s="272">
        <f>INDEX(C103:P103,MATCH(MAX(C103:P103)+1,C103:P103,1))</f>
        <v>46355</v>
      </c>
      <c r="K21" s="273" cm="1">
        <f t="array" ref="K21">IFERROR(INDEX(C115:P115,MATCH("*?",INDEX(C115:P115&amp;"",0),0)),"")</f>
        <v>46356</v>
      </c>
      <c r="L21" s="274">
        <f>IFERROR(INDEX(C115:P115,MATCH(MAX(C115:P115)+1,C115:P115,1)),"")</f>
        <v>46356</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1-1日</v>
      </c>
      <c r="H23" s="276" t="str">
        <f>DAY(C67)&amp;"-"&amp;DAY(O67)&amp;"日"</f>
        <v>2-8日</v>
      </c>
      <c r="I23" s="276" t="str">
        <f>DAY(C79)&amp;"-"&amp;DAY(O79)&amp;"日"</f>
        <v>9-15日</v>
      </c>
      <c r="J23" s="276" t="str">
        <f>DAY(C91)&amp;"-"&amp;DAY(O91)&amp;"日"</f>
        <v>16-22日</v>
      </c>
      <c r="K23" s="276" t="str">
        <f>DAY(I21)&amp;"-"&amp;DAY(J21)&amp;"日"</f>
        <v>23-29日</v>
      </c>
      <c r="L23" s="265" t="str">
        <f>IF(K21="","",DAY(K21)&amp;"-"&amp;DAY(L21)&amp;"日")</f>
        <v>30-30日</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t="e">
        <f t="shared" ref="E50" si="7">WEEKDAY(E55)</f>
        <v>#VALUE!</v>
      </c>
      <c r="F50" s="376"/>
      <c r="G50" s="376" t="e">
        <f t="shared" ref="G50" si="8">WEEKDAY(G55)</f>
        <v>#VALUE!</v>
      </c>
      <c r="H50" s="376"/>
      <c r="I50" s="376" t="e">
        <f t="shared" ref="I50" si="9">WEEKDAY(I55)</f>
        <v>#VALUE!</v>
      </c>
      <c r="J50" s="376"/>
      <c r="K50" s="376" t="e">
        <f t="shared" ref="K50" si="10">WEEKDAY(K55)</f>
        <v>#VALUE!</v>
      </c>
      <c r="L50" s="376"/>
      <c r="M50" s="376" t="e">
        <f t="shared" ref="M50" si="11">WEEKDAY(M55)</f>
        <v>#VALUE!</v>
      </c>
      <c r="N50" s="376"/>
      <c r="O50" s="376">
        <f>WEEKDAY(O55)</f>
        <v>1</v>
      </c>
      <c r="P50" s="376"/>
    </row>
    <row r="51" spans="2:17" ht="19.5" thickBot="1">
      <c r="B51" s="309" t="s">
        <v>175</v>
      </c>
      <c r="C51" s="307">
        <f>DATE(2026,11,設定!L5)</f>
        <v>46327</v>
      </c>
      <c r="D51" s="310" t="s">
        <v>176</v>
      </c>
      <c r="E51" s="308">
        <f>DATE(2026,12,設定!L5-1)</f>
        <v>46356</v>
      </c>
      <c r="F51" s="259"/>
      <c r="G51" s="259"/>
      <c r="H51" s="259"/>
      <c r="I51" s="259"/>
      <c r="J51" s="259"/>
      <c r="K51" s="259"/>
      <c r="L51" s="259"/>
      <c r="M51" s="259"/>
      <c r="N51" s="259"/>
      <c r="O51" s="259"/>
      <c r="P51" s="259"/>
    </row>
    <row r="52" spans="2:17" ht="8.25" customHeight="1" thickBot="1">
      <c r="B52" s="312"/>
      <c r="C52" s="313"/>
      <c r="D52" s="312"/>
      <c r="E52" s="311"/>
      <c r="F52" s="259"/>
      <c r="G52" s="259"/>
      <c r="H52" s="259"/>
      <c r="I52" s="259"/>
      <c r="J52" s="259"/>
      <c r="K52" s="259"/>
      <c r="L52" s="259"/>
      <c r="M52" s="259"/>
      <c r="N52" s="259"/>
      <c r="O52" s="259"/>
      <c r="P52" s="259"/>
    </row>
    <row r="53" spans="2:17" ht="19.5" hidden="1" thickBot="1">
      <c r="B53" s="260">
        <f>WEEKDAY(C51)</f>
        <v>1</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t="str">
        <f>IF(OR($B$53&gt;E53,$O$53=$B$53),"",IF($B$53=E53,$C$51,C55+1))</f>
        <v/>
      </c>
      <c r="F55" s="367"/>
      <c r="G55" s="366" t="str">
        <f>IF(OR($B$53&gt;G53,$O$53=$B$53),"",IF($B$53=G53,$C$51,E55+1))</f>
        <v/>
      </c>
      <c r="H55" s="367"/>
      <c r="I55" s="366" t="str">
        <f>IF(OR($B$53&gt;I53,$O$53=$B$53),"",IF($B$53=I53,$C$51,G55+1))</f>
        <v/>
      </c>
      <c r="J55" s="367"/>
      <c r="K55" s="366" t="str">
        <f>IF(OR($B$53&gt;K53,$O$53=$B$53),"",IF($B$53=K53,$C$51,I55+1))</f>
        <v/>
      </c>
      <c r="L55" s="367"/>
      <c r="M55" s="368" t="str">
        <f>IF(OR($B$53&gt;M53,$O$53=$B$53),"",IF($B$53=M53,$C$51,K55+1))</f>
        <v/>
      </c>
      <c r="N55" s="369"/>
      <c r="O55" s="370">
        <f>IF(B53=O53,C51,M55+1)</f>
        <v>46327</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46328</v>
      </c>
      <c r="D67" s="356"/>
      <c r="E67" s="355">
        <f>C67+1</f>
        <v>46329</v>
      </c>
      <c r="F67" s="356"/>
      <c r="G67" s="355">
        <f>E67+1</f>
        <v>46330</v>
      </c>
      <c r="H67" s="356"/>
      <c r="I67" s="355">
        <f>G67+1</f>
        <v>46331</v>
      </c>
      <c r="J67" s="356"/>
      <c r="K67" s="355">
        <f>I67+1</f>
        <v>46332</v>
      </c>
      <c r="L67" s="356"/>
      <c r="M67" s="358">
        <f>K67+1</f>
        <v>46333</v>
      </c>
      <c r="N67" s="359"/>
      <c r="O67" s="360">
        <f t="shared" ref="O67" si="13">M67+1</f>
        <v>46334</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46335</v>
      </c>
      <c r="D79" s="356"/>
      <c r="E79" s="355">
        <f>C79+1</f>
        <v>46336</v>
      </c>
      <c r="F79" s="356"/>
      <c r="G79" s="355">
        <f>E79+1</f>
        <v>46337</v>
      </c>
      <c r="H79" s="356"/>
      <c r="I79" s="355">
        <f>G79+1</f>
        <v>46338</v>
      </c>
      <c r="J79" s="356"/>
      <c r="K79" s="355">
        <f>I79+1</f>
        <v>46339</v>
      </c>
      <c r="L79" s="356"/>
      <c r="M79" s="358">
        <f>K79+1</f>
        <v>46340</v>
      </c>
      <c r="N79" s="359"/>
      <c r="O79" s="360">
        <f t="shared" ref="O79" si="15">M79+1</f>
        <v>46341</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46342</v>
      </c>
      <c r="D91" s="356"/>
      <c r="E91" s="355">
        <f>C91+1</f>
        <v>46343</v>
      </c>
      <c r="F91" s="356"/>
      <c r="G91" s="355">
        <f>E91+1</f>
        <v>46344</v>
      </c>
      <c r="H91" s="356"/>
      <c r="I91" s="355">
        <f>G91+1</f>
        <v>46345</v>
      </c>
      <c r="J91" s="356"/>
      <c r="K91" s="355">
        <f>I91+1</f>
        <v>46346</v>
      </c>
      <c r="L91" s="356"/>
      <c r="M91" s="358">
        <f>K91+1</f>
        <v>46347</v>
      </c>
      <c r="N91" s="359"/>
      <c r="O91" s="360">
        <f t="shared" ref="O91" si="17">M91+1</f>
        <v>46348</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46349</v>
      </c>
      <c r="D103" s="356"/>
      <c r="E103" s="357">
        <f>IF(C103="","",IF(C103&lt;$E$51,C103+1,""))</f>
        <v>46350</v>
      </c>
      <c r="F103" s="356"/>
      <c r="G103" s="355">
        <f t="shared" ref="G103" si="19">IF(E103="","",IF(E103&lt;$E$51,E103+1,""))</f>
        <v>46351</v>
      </c>
      <c r="H103" s="356"/>
      <c r="I103" s="355">
        <f t="shared" ref="I103" si="20">IF(G103="","",IF(G103&lt;$E$51,G103+1,""))</f>
        <v>46352</v>
      </c>
      <c r="J103" s="356"/>
      <c r="K103" s="355">
        <f t="shared" ref="K103" si="21">IF(I103="","",IF(I103&lt;$E$51,I103+1,""))</f>
        <v>46353</v>
      </c>
      <c r="L103" s="356"/>
      <c r="M103" s="358">
        <f t="shared" ref="M103" si="22">IF(K103="","",IF(K103&lt;$E$51,K103+1,""))</f>
        <v>46354</v>
      </c>
      <c r="N103" s="359"/>
      <c r="O103" s="360">
        <f t="shared" ref="O103" si="23">IF(M103="","",IF(M103&lt;$E$51,M103+1,""))</f>
        <v>46355</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f>IF(O103="","",IF(O103&lt;$E$51,O103+1,""))</f>
        <v>46356</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2F6083D4-7F33-4016-936A-A4B1C2E5ECB7}">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64" priority="34" operator="equal">
      <formula>0</formula>
    </cfRule>
  </conditionalFormatting>
  <conditionalFormatting sqref="B602">
    <cfRule type="expression" dxfId="63" priority="55">
      <formula>$C601=1</formula>
    </cfRule>
  </conditionalFormatting>
  <conditionalFormatting sqref="C16 E16 G16 I16 K16">
    <cfRule type="cellIs" dxfId="62" priority="53" operator="equal">
      <formula>0</formula>
    </cfRule>
  </conditionalFormatting>
  <conditionalFormatting sqref="C66 E66 G66 I66 K66 M66 O66 Q66">
    <cfRule type="cellIs" dxfId="61" priority="19" operator="equal">
      <formula>0</formula>
    </cfRule>
    <cfRule type="cellIs" dxfId="60" priority="20" operator="equal">
      <formula>0</formula>
    </cfRule>
  </conditionalFormatting>
  <conditionalFormatting sqref="C78 E78 G78 I78 K78 M78 O78 Q78">
    <cfRule type="cellIs" dxfId="59" priority="16" operator="equal">
      <formula>0</formula>
    </cfRule>
    <cfRule type="cellIs" dxfId="58" priority="17" operator="equal">
      <formula>0</formula>
    </cfRule>
  </conditionalFormatting>
  <conditionalFormatting sqref="C90 E90 G90 I90 K90 M90 O90 Q90">
    <cfRule type="cellIs" dxfId="57" priority="14" operator="equal">
      <formula>0</formula>
    </cfRule>
    <cfRule type="cellIs" dxfId="56" priority="15" operator="equal">
      <formula>0</formula>
    </cfRule>
  </conditionalFormatting>
  <conditionalFormatting sqref="C102 E102 G102 I102 K102 M102 O102 Q102">
    <cfRule type="cellIs" dxfId="55" priority="12" operator="equal">
      <formula>0</formula>
    </cfRule>
    <cfRule type="cellIs" dxfId="54" priority="13" operator="equal">
      <formula>0</formula>
    </cfRule>
  </conditionalFormatting>
  <conditionalFormatting sqref="C114 E114 G114 I114 K114 M114 O114 Q114">
    <cfRule type="cellIs" dxfId="53" priority="10" operator="equal">
      <formula>0</formula>
    </cfRule>
    <cfRule type="cellIs" dxfId="52" priority="11" operator="equal">
      <formula>0</formula>
    </cfRule>
  </conditionalFormatting>
  <conditionalFormatting sqref="C126 E126 G126 I126 K126 M126 O126 Q126">
    <cfRule type="cellIs" dxfId="51" priority="8" operator="equal">
      <formula>0</formula>
    </cfRule>
    <cfRule type="cellIs" dxfId="50" priority="9" operator="equal">
      <formula>0</formula>
    </cfRule>
  </conditionalFormatting>
  <conditionalFormatting sqref="C30:D30 B36:D36 D37:D42 D44:D49">
    <cfRule type="cellIs" dxfId="49" priority="60" operator="equal">
      <formula>0</formula>
    </cfRule>
  </conditionalFormatting>
  <conditionalFormatting sqref="C55:P55">
    <cfRule type="expression" dxfId="48" priority="7">
      <formula>COUNTIF(祝日,C$55)=1</formula>
    </cfRule>
  </conditionalFormatting>
  <conditionalFormatting sqref="C67:P67">
    <cfRule type="expression" dxfId="47" priority="21">
      <formula>COUNTIF(祝日,C$67)=1</formula>
    </cfRule>
  </conditionalFormatting>
  <conditionalFormatting sqref="C79:P79">
    <cfRule type="expression" dxfId="46" priority="24">
      <formula>COUNTIF(祝日,C$79)=1</formula>
    </cfRule>
  </conditionalFormatting>
  <conditionalFormatting sqref="C91:P91">
    <cfRule type="expression" dxfId="45" priority="27">
      <formula>COUNTIF(祝日,C$91)=1</formula>
    </cfRule>
  </conditionalFormatting>
  <conditionalFormatting sqref="C103:P103">
    <cfRule type="expression" dxfId="44" priority="32">
      <formula>COUNTIF(祝日,C$103)=1</formula>
    </cfRule>
  </conditionalFormatting>
  <conditionalFormatting sqref="C115:P115">
    <cfRule type="expression" dxfId="43" priority="1">
      <formula>COUNTIF(祝日,C$115)=1</formula>
    </cfRule>
  </conditionalFormatting>
  <conditionalFormatting sqref="D20:D29">
    <cfRule type="cellIs" dxfId="42" priority="33" operator="equal">
      <formula>0</formula>
    </cfRule>
  </conditionalFormatting>
  <conditionalFormatting sqref="E19">
    <cfRule type="cellIs" dxfId="41" priority="58" operator="equal">
      <formula>0</formula>
    </cfRule>
  </conditionalFormatting>
  <conditionalFormatting sqref="L5">
    <cfRule type="cellIs" dxfId="40" priority="37" operator="equal">
      <formula>0</formula>
    </cfRule>
  </conditionalFormatting>
  <conditionalFormatting sqref="L7">
    <cfRule type="cellIs" dxfId="39" priority="35" operator="equal">
      <formula>0</formula>
    </cfRule>
  </conditionalFormatting>
  <conditionalFormatting sqref="Q56:Q65">
    <cfRule type="cellIs" dxfId="38" priority="18" operator="equal">
      <formula>0</formula>
    </cfRule>
  </conditionalFormatting>
  <conditionalFormatting sqref="Q68:Q77">
    <cfRule type="cellIs" dxfId="37" priority="6" operator="equal">
      <formula>0</formula>
    </cfRule>
  </conditionalFormatting>
  <conditionalFormatting sqref="Q80:Q89">
    <cfRule type="cellIs" dxfId="36" priority="5" operator="equal">
      <formula>0</formula>
    </cfRule>
  </conditionalFormatting>
  <conditionalFormatting sqref="Q92:Q101">
    <cfRule type="cellIs" dxfId="35" priority="4" operator="equal">
      <formula>0</formula>
    </cfRule>
  </conditionalFormatting>
  <conditionalFormatting sqref="Q104:Q113">
    <cfRule type="cellIs" dxfId="34" priority="3" operator="equal">
      <formula>0</formula>
    </cfRule>
  </conditionalFormatting>
  <conditionalFormatting sqref="Q116:Q125">
    <cfRule type="cellIs" dxfId="33" priority="2" operator="equal">
      <formula>0</formula>
    </cfRule>
  </conditionalFormatting>
  <pageMargins left="0.25" right="0.25" top="0.75" bottom="0.75" header="0.3" footer="0.3"/>
  <pageSetup paperSize="9" scale="82"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A895-73DA-43E4-8E99-A8F1391BD330}">
  <sheetPr>
    <tabColor theme="8" tint="0.59999389629810485"/>
    <pageSetUpPr fitToPage="1"/>
  </sheetPr>
  <dimension ref="B1:Q126"/>
  <sheetViews>
    <sheetView showGridLines="0" topLeftCell="A22" zoomScaleNormal="100" workbookViewId="0">
      <selection activeCell="S38" sqref="S38"/>
    </sheetView>
  </sheetViews>
  <sheetFormatPr defaultColWidth="11" defaultRowHeight="18.75" outlineLevelRow="1"/>
  <cols>
    <col min="1" max="1" width="4.125" customWidth="1"/>
    <col min="2" max="16" width="10.625" customWidth="1"/>
    <col min="17" max="17" width="14.875" customWidth="1"/>
    <col min="18" max="18" width="10.625" customWidth="1"/>
    <col min="19" max="19" width="8.875" customWidth="1"/>
  </cols>
  <sheetData>
    <row r="1" spans="2:12" ht="12.75" customHeight="1"/>
    <row r="2" spans="2:12" ht="29.25" customHeight="1">
      <c r="B2" s="223" t="s">
        <v>110</v>
      </c>
      <c r="C2" s="207"/>
      <c r="D2" s="207"/>
      <c r="E2" s="207"/>
      <c r="F2" s="207"/>
      <c r="G2" s="207"/>
      <c r="H2" s="207"/>
      <c r="I2" s="207"/>
      <c r="J2" s="207"/>
      <c r="K2" s="207"/>
      <c r="L2" s="207"/>
    </row>
    <row r="3" spans="2:12" ht="15" customHeight="1" thickBot="1"/>
    <row r="4" spans="2:12" outlineLevel="1">
      <c r="B4" s="383" t="s">
        <v>1</v>
      </c>
      <c r="C4" s="384"/>
      <c r="D4" s="385" t="s">
        <v>62</v>
      </c>
      <c r="E4" s="386"/>
      <c r="F4" s="385" t="s">
        <v>63</v>
      </c>
      <c r="G4" s="386"/>
      <c r="H4" s="385" t="s">
        <v>64</v>
      </c>
      <c r="I4" s="386"/>
      <c r="J4" s="385" t="s">
        <v>65</v>
      </c>
      <c r="K4" s="386"/>
      <c r="L4" s="261" t="s">
        <v>172</v>
      </c>
    </row>
    <row r="5" spans="2:12" ht="19.5" outlineLevel="1" thickBot="1">
      <c r="B5" s="219" t="s">
        <v>66</v>
      </c>
      <c r="C5" s="220" t="s">
        <v>45</v>
      </c>
      <c r="D5" s="219" t="s">
        <v>66</v>
      </c>
      <c r="E5" s="221" t="s">
        <v>45</v>
      </c>
      <c r="F5" s="220" t="s">
        <v>66</v>
      </c>
      <c r="G5" s="220" t="s">
        <v>45</v>
      </c>
      <c r="H5" s="219" t="s">
        <v>67</v>
      </c>
      <c r="I5" s="221" t="s">
        <v>45</v>
      </c>
      <c r="J5" s="220" t="s">
        <v>67</v>
      </c>
      <c r="K5" s="221" t="s">
        <v>45</v>
      </c>
      <c r="L5" s="232">
        <f>特別費!P72</f>
        <v>0</v>
      </c>
    </row>
    <row r="6" spans="2:12" outlineLevel="1">
      <c r="B6" s="208">
        <f>設定!B5</f>
        <v>0</v>
      </c>
      <c r="C6" s="225"/>
      <c r="D6" s="208">
        <f>設定!D5</f>
        <v>0</v>
      </c>
      <c r="E6" s="217"/>
      <c r="F6" s="226">
        <f>設定!F5</f>
        <v>0</v>
      </c>
      <c r="G6" s="225"/>
      <c r="H6" s="218"/>
      <c r="I6" s="217"/>
      <c r="J6" s="226">
        <f>設定!H5</f>
        <v>0</v>
      </c>
      <c r="K6" s="217"/>
      <c r="L6" s="302" t="s">
        <v>44</v>
      </c>
    </row>
    <row r="7" spans="2:12" outlineLevel="1">
      <c r="B7" s="208">
        <f>設定!B6</f>
        <v>0</v>
      </c>
      <c r="C7" s="225"/>
      <c r="D7" s="208">
        <f>設定!D6</f>
        <v>0</v>
      </c>
      <c r="E7" s="217"/>
      <c r="F7" s="226">
        <f>設定!F6</f>
        <v>0</v>
      </c>
      <c r="G7" s="225"/>
      <c r="H7" s="218"/>
      <c r="I7" s="217"/>
      <c r="J7" s="226">
        <f>設定!H6</f>
        <v>0</v>
      </c>
      <c r="K7" s="217"/>
      <c r="L7" s="394">
        <f>C16-SUM(E16,G16,I16,K16,L5)</f>
        <v>0</v>
      </c>
    </row>
    <row r="8" spans="2:12" ht="19.5" outlineLevel="1" thickBot="1">
      <c r="B8" s="208">
        <f>設定!B7</f>
        <v>0</v>
      </c>
      <c r="C8" s="225"/>
      <c r="D8" s="208">
        <f>設定!D7</f>
        <v>0</v>
      </c>
      <c r="E8" s="217"/>
      <c r="F8" s="226">
        <f>設定!F7</f>
        <v>0</v>
      </c>
      <c r="G8" s="225"/>
      <c r="H8" s="218"/>
      <c r="I8" s="217"/>
      <c r="J8" s="226">
        <f>設定!H7</f>
        <v>0</v>
      </c>
      <c r="K8" s="217"/>
      <c r="L8" s="395"/>
    </row>
    <row r="9" spans="2:12" outlineLevel="1">
      <c r="B9" s="208">
        <f>設定!B8</f>
        <v>0</v>
      </c>
      <c r="C9" s="225"/>
      <c r="D9" s="208">
        <f>設定!D8</f>
        <v>0</v>
      </c>
      <c r="E9" s="217"/>
      <c r="F9" s="226">
        <f>設定!F8</f>
        <v>0</v>
      </c>
      <c r="G9" s="225"/>
      <c r="H9" s="218"/>
      <c r="I9" s="217"/>
      <c r="J9" s="226">
        <f>設定!H8</f>
        <v>0</v>
      </c>
      <c r="K9" s="217"/>
    </row>
    <row r="10" spans="2:12" outlineLevel="1">
      <c r="B10" s="208">
        <f>設定!B9</f>
        <v>0</v>
      </c>
      <c r="C10" s="225"/>
      <c r="D10" s="208">
        <f>設定!D9</f>
        <v>0</v>
      </c>
      <c r="E10" s="217"/>
      <c r="F10" s="226">
        <f>設定!F9</f>
        <v>0</v>
      </c>
      <c r="G10" s="225"/>
      <c r="H10" s="218"/>
      <c r="I10" s="217"/>
      <c r="J10" s="226">
        <f>設定!H9</f>
        <v>0</v>
      </c>
      <c r="K10" s="217"/>
    </row>
    <row r="11" spans="2:12" outlineLevel="1">
      <c r="B11" s="208">
        <f>設定!B10</f>
        <v>0</v>
      </c>
      <c r="C11" s="225"/>
      <c r="D11" s="208">
        <f>設定!D10</f>
        <v>0</v>
      </c>
      <c r="E11" s="217"/>
      <c r="F11" s="226">
        <f>設定!F10</f>
        <v>0</v>
      </c>
      <c r="G11" s="225"/>
      <c r="H11" s="218"/>
      <c r="I11" s="217"/>
      <c r="J11" s="226">
        <f>設定!H10</f>
        <v>0</v>
      </c>
      <c r="K11" s="217"/>
    </row>
    <row r="12" spans="2:12" outlineLevel="1">
      <c r="B12" s="208">
        <f>設定!B11</f>
        <v>0</v>
      </c>
      <c r="C12" s="225"/>
      <c r="D12" s="208">
        <f>設定!D11</f>
        <v>0</v>
      </c>
      <c r="E12" s="217"/>
      <c r="F12" s="226">
        <f>設定!F11</f>
        <v>0</v>
      </c>
      <c r="G12" s="225"/>
      <c r="H12" s="218"/>
      <c r="I12" s="217"/>
      <c r="J12" s="226">
        <f>設定!H11</f>
        <v>0</v>
      </c>
      <c r="K12" s="217"/>
    </row>
    <row r="13" spans="2:12" outlineLevel="1">
      <c r="B13" s="208">
        <f>設定!B12</f>
        <v>0</v>
      </c>
      <c r="C13" s="225"/>
      <c r="D13" s="208">
        <f>設定!D12</f>
        <v>0</v>
      </c>
      <c r="E13" s="217"/>
      <c r="F13" s="226">
        <f>設定!F12</f>
        <v>0</v>
      </c>
      <c r="G13" s="225"/>
      <c r="H13" s="218"/>
      <c r="I13" s="217"/>
      <c r="J13" s="226">
        <f>設定!H12</f>
        <v>0</v>
      </c>
      <c r="K13" s="217"/>
    </row>
    <row r="14" spans="2:12" outlineLevel="1">
      <c r="B14" s="208">
        <f>設定!B13</f>
        <v>0</v>
      </c>
      <c r="C14" s="225"/>
      <c r="D14" s="208">
        <f>設定!D13</f>
        <v>0</v>
      </c>
      <c r="E14" s="217"/>
      <c r="F14" s="226">
        <f>設定!F13</f>
        <v>0</v>
      </c>
      <c r="G14" s="225"/>
      <c r="H14" s="218"/>
      <c r="I14" s="217"/>
      <c r="J14" s="226">
        <f>設定!H13</f>
        <v>0</v>
      </c>
      <c r="K14" s="217"/>
    </row>
    <row r="15" spans="2:12" outlineLevel="1">
      <c r="B15" s="208">
        <f>設定!B14</f>
        <v>0</v>
      </c>
      <c r="C15" s="225"/>
      <c r="D15" s="208">
        <f>設定!D14</f>
        <v>0</v>
      </c>
      <c r="E15" s="217"/>
      <c r="F15" s="226">
        <f>設定!F14</f>
        <v>0</v>
      </c>
      <c r="G15" s="225"/>
      <c r="H15" s="218"/>
      <c r="I15" s="217"/>
      <c r="J15" s="226">
        <f>設定!H14</f>
        <v>0</v>
      </c>
      <c r="K15" s="217"/>
    </row>
    <row r="16" spans="2:12" ht="19.5"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19.5" outlineLevel="1" thickBot="1">
      <c r="B17" s="227"/>
      <c r="C17" s="228"/>
      <c r="D17" s="227"/>
      <c r="E17" s="228"/>
      <c r="F17" s="227"/>
      <c r="G17" s="228"/>
      <c r="H17" s="227"/>
      <c r="I17" s="228"/>
      <c r="J17" s="227"/>
      <c r="K17" s="228"/>
    </row>
    <row r="18" spans="2:12" ht="19.5" outlineLevel="1">
      <c r="B18" s="385" t="s">
        <v>82</v>
      </c>
      <c r="C18" s="387"/>
      <c r="D18" s="386"/>
      <c r="E18" s="209"/>
      <c r="F18" s="396" t="s">
        <v>83</v>
      </c>
      <c r="G18" s="397"/>
      <c r="H18" s="397"/>
      <c r="I18" s="397"/>
      <c r="J18" s="397"/>
      <c r="K18" s="397"/>
      <c r="L18" s="398"/>
    </row>
    <row r="19" spans="2:12" outlineLevel="1">
      <c r="B19" s="219" t="s">
        <v>67</v>
      </c>
      <c r="C19" s="222" t="s">
        <v>44</v>
      </c>
      <c r="D19" s="221" t="s">
        <v>45</v>
      </c>
      <c r="E19" s="210"/>
      <c r="F19" s="213"/>
      <c r="L19" s="263"/>
    </row>
    <row r="20" spans="2:12" outlineLevel="1">
      <c r="B20" s="208">
        <f>設定!J5</f>
        <v>0</v>
      </c>
      <c r="C20" s="229"/>
      <c r="D20" s="211">
        <f t="shared" ref="D20:D29" si="0">SUM(Q56,Q68,Q80,Q92,Q104,Q116)</f>
        <v>0</v>
      </c>
      <c r="F20" s="213"/>
      <c r="G20" s="269" t="s">
        <v>166</v>
      </c>
      <c r="H20" s="269" t="s">
        <v>167</v>
      </c>
      <c r="I20" s="270" t="s">
        <v>168</v>
      </c>
      <c r="J20" s="270" t="s">
        <v>169</v>
      </c>
      <c r="K20" s="270" t="s">
        <v>170</v>
      </c>
      <c r="L20" s="271" t="s">
        <v>171</v>
      </c>
    </row>
    <row r="21" spans="2:12" outlineLevel="1">
      <c r="B21" s="208">
        <f>設定!J6</f>
        <v>0</v>
      </c>
      <c r="C21" s="229"/>
      <c r="D21" s="211">
        <f t="shared" si="0"/>
        <v>0</v>
      </c>
      <c r="F21" s="264"/>
      <c r="G21" s="272" cm="1">
        <f t="array" ref="G21">INDEX(C55:P55,MATCH("*?",INDEX(C55:P55&amp;"",0),0))</f>
        <v>46357</v>
      </c>
      <c r="H21" s="272">
        <f>INDEX(C55:P55,MATCH(MAX(C55:P55)+1,C55:P55,1))</f>
        <v>46362</v>
      </c>
      <c r="I21" s="272" cm="1">
        <f t="array" ref="I21">INDEX(C103:P103,MATCH("*?",INDEX(C103:P103&amp;"",0),0))</f>
        <v>46384</v>
      </c>
      <c r="J21" s="272">
        <f>INDEX(C103:P103,MATCH(MAX(C103:P103)+1,C103:P103,1))</f>
        <v>46387</v>
      </c>
      <c r="K21" s="273" t="str" cm="1">
        <f t="array" ref="K21">IFERROR(INDEX(C115:P115,MATCH("*?",INDEX(C115:P115&amp;"",0),0)),"")</f>
        <v/>
      </c>
      <c r="L21" s="274" t="str">
        <f>IFERROR(INDEX(C115:P115,MATCH(MAX(C115:P115)+1,C115:P115,1)),"")</f>
        <v/>
      </c>
    </row>
    <row r="22" spans="2:12" outlineLevel="1">
      <c r="B22" s="208">
        <f>設定!J7</f>
        <v>0</v>
      </c>
      <c r="C22" s="229"/>
      <c r="D22" s="211">
        <f t="shared" si="0"/>
        <v>0</v>
      </c>
      <c r="F22" s="264"/>
      <c r="G22" s="275"/>
      <c r="H22" s="275"/>
      <c r="I22" s="275"/>
      <c r="J22" s="275"/>
      <c r="K22" s="275"/>
      <c r="L22" s="263"/>
    </row>
    <row r="23" spans="2:12" outlineLevel="1">
      <c r="B23" s="208">
        <f>設定!J8</f>
        <v>0</v>
      </c>
      <c r="C23" s="229"/>
      <c r="D23" s="211">
        <f t="shared" si="0"/>
        <v>0</v>
      </c>
      <c r="F23" s="264"/>
      <c r="G23" s="276" t="str">
        <f>DAY(G21)&amp;"-"&amp;DAY(H21)&amp;"日"</f>
        <v>1-6日</v>
      </c>
      <c r="H23" s="276" t="str">
        <f>DAY(C67)&amp;"-"&amp;DAY(O67)&amp;"日"</f>
        <v>7-13日</v>
      </c>
      <c r="I23" s="276" t="str">
        <f>DAY(C79)&amp;"-"&amp;DAY(O79)&amp;"日"</f>
        <v>14-20日</v>
      </c>
      <c r="J23" s="276" t="str">
        <f>DAY(C91)&amp;"-"&amp;DAY(O91)&amp;"日"</f>
        <v>21-27日</v>
      </c>
      <c r="K23" s="276" t="str">
        <f>DAY(I21)&amp;"-"&amp;DAY(J21)&amp;"日"</f>
        <v>28-31日</v>
      </c>
      <c r="L23" s="265" t="str">
        <f>IF(K21="","",DAY(K21)&amp;"-"&amp;DAY(L21)&amp;"日")</f>
        <v/>
      </c>
    </row>
    <row r="24" spans="2:12" outlineLevel="1">
      <c r="B24" s="208">
        <f>設定!J9</f>
        <v>0</v>
      </c>
      <c r="C24" s="229"/>
      <c r="D24" s="211">
        <f t="shared" si="0"/>
        <v>0</v>
      </c>
      <c r="F24" s="266">
        <f>設定!J5</f>
        <v>0</v>
      </c>
      <c r="G24" s="277">
        <f t="shared" ref="G24:G34" si="1">Q56</f>
        <v>0</v>
      </c>
      <c r="H24" s="277">
        <f t="shared" ref="H24:H34" si="2">Q68</f>
        <v>0</v>
      </c>
      <c r="I24" s="277">
        <f t="shared" ref="I24:I34" si="3">Q80</f>
        <v>0</v>
      </c>
      <c r="J24" s="277">
        <f t="shared" ref="J24:J34" si="4">Q92</f>
        <v>0</v>
      </c>
      <c r="K24" s="277">
        <f t="shared" ref="K24:K34" si="5">Q104</f>
        <v>0</v>
      </c>
      <c r="L24" s="267">
        <f>Q116</f>
        <v>0</v>
      </c>
    </row>
    <row r="25" spans="2:12" outlineLevel="1">
      <c r="B25" s="208">
        <f>設定!J10</f>
        <v>0</v>
      </c>
      <c r="C25" s="229"/>
      <c r="D25" s="211">
        <f t="shared" si="0"/>
        <v>0</v>
      </c>
      <c r="F25" s="266">
        <f>設定!J6</f>
        <v>0</v>
      </c>
      <c r="G25" s="277">
        <f t="shared" si="1"/>
        <v>0</v>
      </c>
      <c r="H25" s="277">
        <f t="shared" si="2"/>
        <v>0</v>
      </c>
      <c r="I25" s="277">
        <f t="shared" si="3"/>
        <v>0</v>
      </c>
      <c r="J25" s="277">
        <f t="shared" si="4"/>
        <v>0</v>
      </c>
      <c r="K25" s="277">
        <f t="shared" si="5"/>
        <v>0</v>
      </c>
      <c r="L25" s="267">
        <f t="shared" ref="L25:L34" si="6">Q117</f>
        <v>0</v>
      </c>
    </row>
    <row r="26" spans="2:12" outlineLevel="1">
      <c r="B26" s="208">
        <f>設定!J11</f>
        <v>0</v>
      </c>
      <c r="C26" s="229"/>
      <c r="D26" s="211">
        <f t="shared" si="0"/>
        <v>0</v>
      </c>
      <c r="F26" s="266">
        <f>設定!J7</f>
        <v>0</v>
      </c>
      <c r="G26" s="277">
        <f t="shared" si="1"/>
        <v>0</v>
      </c>
      <c r="H26" s="277">
        <f t="shared" si="2"/>
        <v>0</v>
      </c>
      <c r="I26" s="277">
        <f t="shared" si="3"/>
        <v>0</v>
      </c>
      <c r="J26" s="277">
        <f t="shared" si="4"/>
        <v>0</v>
      </c>
      <c r="K26" s="277">
        <f t="shared" si="5"/>
        <v>0</v>
      </c>
      <c r="L26" s="267">
        <f t="shared" si="6"/>
        <v>0</v>
      </c>
    </row>
    <row r="27" spans="2:12" outlineLevel="1">
      <c r="B27" s="208">
        <f>設定!J12</f>
        <v>0</v>
      </c>
      <c r="C27" s="229"/>
      <c r="D27" s="211">
        <f t="shared" si="0"/>
        <v>0</v>
      </c>
      <c r="F27" s="266">
        <f>設定!J8</f>
        <v>0</v>
      </c>
      <c r="G27" s="277">
        <f t="shared" si="1"/>
        <v>0</v>
      </c>
      <c r="H27" s="277">
        <f t="shared" si="2"/>
        <v>0</v>
      </c>
      <c r="I27" s="277">
        <f t="shared" si="3"/>
        <v>0</v>
      </c>
      <c r="J27" s="277">
        <f t="shared" si="4"/>
        <v>0</v>
      </c>
      <c r="K27" s="277">
        <f t="shared" si="5"/>
        <v>0</v>
      </c>
      <c r="L27" s="267">
        <f t="shared" si="6"/>
        <v>0</v>
      </c>
    </row>
    <row r="28" spans="2:12" outlineLevel="1">
      <c r="B28" s="208">
        <f>設定!J13</f>
        <v>0</v>
      </c>
      <c r="C28" s="229"/>
      <c r="D28" s="211">
        <f t="shared" si="0"/>
        <v>0</v>
      </c>
      <c r="F28" s="266">
        <f>設定!J9</f>
        <v>0</v>
      </c>
      <c r="G28" s="277">
        <f t="shared" si="1"/>
        <v>0</v>
      </c>
      <c r="H28" s="277">
        <f t="shared" si="2"/>
        <v>0</v>
      </c>
      <c r="I28" s="277">
        <f t="shared" si="3"/>
        <v>0</v>
      </c>
      <c r="J28" s="277">
        <f t="shared" si="4"/>
        <v>0</v>
      </c>
      <c r="K28" s="277">
        <f t="shared" si="5"/>
        <v>0</v>
      </c>
      <c r="L28" s="267">
        <f t="shared" si="6"/>
        <v>0</v>
      </c>
    </row>
    <row r="29" spans="2:12" outlineLevel="1">
      <c r="B29" s="208">
        <f>設定!J14</f>
        <v>0</v>
      </c>
      <c r="C29" s="229"/>
      <c r="D29" s="211">
        <f t="shared" si="0"/>
        <v>0</v>
      </c>
      <c r="F29" s="266">
        <f>設定!J10</f>
        <v>0</v>
      </c>
      <c r="G29" s="277">
        <f t="shared" si="1"/>
        <v>0</v>
      </c>
      <c r="H29" s="277">
        <f t="shared" si="2"/>
        <v>0</v>
      </c>
      <c r="I29" s="277">
        <f t="shared" si="3"/>
        <v>0</v>
      </c>
      <c r="J29" s="277">
        <f t="shared" si="4"/>
        <v>0</v>
      </c>
      <c r="K29" s="277">
        <f t="shared" si="5"/>
        <v>0</v>
      </c>
      <c r="L29" s="267">
        <f t="shared" si="6"/>
        <v>0</v>
      </c>
    </row>
    <row r="30" spans="2:12" ht="19.5" outlineLevel="1" thickBot="1">
      <c r="B30" s="230" t="s">
        <v>37</v>
      </c>
      <c r="C30" s="231">
        <f>SUM(C20:C29)</f>
        <v>0</v>
      </c>
      <c r="D30" s="232">
        <f>SUM(D20:D29)</f>
        <v>0</v>
      </c>
      <c r="F30" s="266">
        <f>設定!J11</f>
        <v>0</v>
      </c>
      <c r="G30" s="277">
        <f t="shared" si="1"/>
        <v>0</v>
      </c>
      <c r="H30" s="277">
        <f t="shared" si="2"/>
        <v>0</v>
      </c>
      <c r="I30" s="277">
        <f t="shared" si="3"/>
        <v>0</v>
      </c>
      <c r="J30" s="277">
        <f t="shared" si="4"/>
        <v>0</v>
      </c>
      <c r="K30" s="277">
        <f t="shared" si="5"/>
        <v>0</v>
      </c>
      <c r="L30" s="267">
        <f t="shared" si="6"/>
        <v>0</v>
      </c>
    </row>
    <row r="31" spans="2:12" ht="19.5" outlineLevel="1" thickBot="1">
      <c r="F31" s="266">
        <f>設定!J12</f>
        <v>0</v>
      </c>
      <c r="G31" s="277">
        <f t="shared" si="1"/>
        <v>0</v>
      </c>
      <c r="H31" s="277">
        <f t="shared" si="2"/>
        <v>0</v>
      </c>
      <c r="I31" s="277">
        <f t="shared" si="3"/>
        <v>0</v>
      </c>
      <c r="J31" s="277">
        <f t="shared" si="4"/>
        <v>0</v>
      </c>
      <c r="K31" s="277">
        <f t="shared" si="5"/>
        <v>0</v>
      </c>
      <c r="L31" s="267">
        <f t="shared" si="6"/>
        <v>0</v>
      </c>
    </row>
    <row r="32" spans="2:12" ht="19.5" outlineLevel="1" thickBot="1">
      <c r="B32" s="379" t="s">
        <v>174</v>
      </c>
      <c r="C32" s="380"/>
      <c r="D32" s="381"/>
      <c r="F32" s="266">
        <f>設定!J13</f>
        <v>0</v>
      </c>
      <c r="G32" s="277">
        <f t="shared" si="1"/>
        <v>0</v>
      </c>
      <c r="H32" s="277">
        <f t="shared" si="2"/>
        <v>0</v>
      </c>
      <c r="I32" s="277">
        <f t="shared" si="3"/>
        <v>0</v>
      </c>
      <c r="J32" s="277">
        <f t="shared" si="4"/>
        <v>0</v>
      </c>
      <c r="K32" s="277">
        <f t="shared" si="5"/>
        <v>0</v>
      </c>
      <c r="L32" s="267">
        <f t="shared" si="6"/>
        <v>0</v>
      </c>
    </row>
    <row r="33" spans="2:12" outlineLevel="1">
      <c r="B33" s="388">
        <f>D44-C44</f>
        <v>0</v>
      </c>
      <c r="C33" s="389"/>
      <c r="D33" s="390"/>
      <c r="F33" s="266">
        <f>設定!J14</f>
        <v>0</v>
      </c>
      <c r="G33" s="277">
        <f t="shared" si="1"/>
        <v>0</v>
      </c>
      <c r="H33" s="277">
        <f t="shared" si="2"/>
        <v>0</v>
      </c>
      <c r="I33" s="277">
        <f t="shared" si="3"/>
        <v>0</v>
      </c>
      <c r="J33" s="277">
        <f t="shared" si="4"/>
        <v>0</v>
      </c>
      <c r="K33" s="277">
        <f t="shared" si="5"/>
        <v>0</v>
      </c>
      <c r="L33" s="267">
        <f t="shared" si="6"/>
        <v>0</v>
      </c>
    </row>
    <row r="34" spans="2:12" outlineLevel="1">
      <c r="B34" s="391"/>
      <c r="C34" s="392"/>
      <c r="D34" s="393"/>
      <c r="F34" s="268" t="s">
        <v>37</v>
      </c>
      <c r="G34" s="277">
        <f t="shared" si="1"/>
        <v>0</v>
      </c>
      <c r="H34" s="277">
        <f t="shared" si="2"/>
        <v>0</v>
      </c>
      <c r="I34" s="277">
        <f t="shared" si="3"/>
        <v>0</v>
      </c>
      <c r="J34" s="277">
        <f t="shared" si="4"/>
        <v>0</v>
      </c>
      <c r="K34" s="277">
        <f t="shared" si="5"/>
        <v>0</v>
      </c>
      <c r="L34" s="267">
        <f t="shared" si="6"/>
        <v>0</v>
      </c>
    </row>
    <row r="35" spans="2:12" outlineLevel="1">
      <c r="B35" s="213"/>
      <c r="D35" s="214"/>
      <c r="F35" s="237"/>
      <c r="G35" s="238"/>
      <c r="H35" s="238"/>
      <c r="I35" s="238"/>
      <c r="J35" s="238"/>
      <c r="K35" s="238"/>
      <c r="L35" s="214"/>
    </row>
    <row r="36" spans="2:12" ht="15.75" customHeight="1" outlineLevel="1" thickBot="1">
      <c r="B36" s="248"/>
      <c r="C36" s="249"/>
      <c r="D36" s="250"/>
      <c r="F36" s="215"/>
      <c r="G36" s="216"/>
      <c r="H36" s="216"/>
      <c r="I36" s="216"/>
      <c r="J36" s="216"/>
      <c r="K36" s="216"/>
      <c r="L36" s="212"/>
    </row>
    <row r="37" spans="2:12" ht="19.5" outlineLevel="1" thickBot="1">
      <c r="B37" s="262" t="s">
        <v>153</v>
      </c>
      <c r="C37" s="252"/>
      <c r="D37" s="253">
        <f>C16</f>
        <v>0</v>
      </c>
    </row>
    <row r="38" spans="2:12" ht="19.5" outlineLevel="1">
      <c r="B38" s="262" t="s">
        <v>91</v>
      </c>
      <c r="C38" s="252">
        <f>E16</f>
        <v>0</v>
      </c>
      <c r="D38" s="253"/>
      <c r="F38" s="396" t="s">
        <v>92</v>
      </c>
      <c r="G38" s="397"/>
      <c r="H38" s="397"/>
      <c r="I38" s="397"/>
      <c r="J38" s="397"/>
      <c r="K38" s="397"/>
      <c r="L38" s="398"/>
    </row>
    <row r="39" spans="2:12" outlineLevel="1">
      <c r="B39" s="262" t="s">
        <v>93</v>
      </c>
      <c r="C39" s="252">
        <f>G16</f>
        <v>0</v>
      </c>
      <c r="D39" s="253"/>
      <c r="F39" s="213"/>
      <c r="L39" s="214"/>
    </row>
    <row r="40" spans="2:12" outlineLevel="1">
      <c r="B40" s="262" t="s">
        <v>94</v>
      </c>
      <c r="C40" s="236">
        <f>I16</f>
        <v>0</v>
      </c>
      <c r="D40" s="253"/>
      <c r="F40" s="213"/>
      <c r="L40" s="214"/>
    </row>
    <row r="41" spans="2:12" outlineLevel="1">
      <c r="B41" s="262" t="s">
        <v>95</v>
      </c>
      <c r="C41" s="252">
        <f>K16</f>
        <v>0</v>
      </c>
      <c r="D41" s="253"/>
      <c r="F41" s="213"/>
      <c r="L41" s="214"/>
    </row>
    <row r="42" spans="2:12" outlineLevel="1">
      <c r="B42" s="262" t="s">
        <v>96</v>
      </c>
      <c r="C42" s="252">
        <f>L5</f>
        <v>0</v>
      </c>
      <c r="D42" s="253"/>
      <c r="F42" s="213"/>
      <c r="L42" s="214"/>
    </row>
    <row r="43" spans="2:12" outlineLevel="1">
      <c r="B43" s="262" t="s">
        <v>97</v>
      </c>
      <c r="C43" s="252">
        <f>D30</f>
        <v>0</v>
      </c>
      <c r="D43" s="235"/>
      <c r="F43" s="213"/>
      <c r="L43" s="214"/>
    </row>
    <row r="44" spans="2:12" outlineLevel="1">
      <c r="B44" s="262" t="s">
        <v>98</v>
      </c>
      <c r="C44" s="252">
        <f>SUM(C38:C43)</f>
        <v>0</v>
      </c>
      <c r="D44" s="253">
        <f>D37</f>
        <v>0</v>
      </c>
      <c r="F44" s="213"/>
      <c r="L44" s="214"/>
    </row>
    <row r="45" spans="2:12" outlineLevel="1">
      <c r="B45" s="251"/>
      <c r="C45" s="252"/>
      <c r="D45" s="253"/>
      <c r="F45" s="213"/>
      <c r="L45" s="214"/>
    </row>
    <row r="46" spans="2:12" outlineLevel="1">
      <c r="B46" s="251"/>
      <c r="C46" s="252"/>
      <c r="D46" s="253"/>
      <c r="F46" s="213"/>
      <c r="L46" s="214"/>
    </row>
    <row r="47" spans="2:12" outlineLevel="1">
      <c r="B47" s="251"/>
      <c r="C47" s="252"/>
      <c r="D47" s="253"/>
      <c r="F47" s="213"/>
      <c r="L47" s="214"/>
    </row>
    <row r="48" spans="2:12" outlineLevel="1">
      <c r="B48" s="251"/>
      <c r="C48" s="252"/>
      <c r="D48" s="253"/>
      <c r="F48" s="213"/>
      <c r="L48" s="214"/>
    </row>
    <row r="49" spans="2:17" ht="19.5" outlineLevel="1" thickBot="1">
      <c r="B49" s="254"/>
      <c r="C49" s="255"/>
      <c r="D49" s="256"/>
      <c r="E49" s="214"/>
      <c r="F49" s="215"/>
      <c r="G49" s="216"/>
      <c r="H49" s="216"/>
      <c r="I49" s="216"/>
      <c r="J49" s="216"/>
      <c r="K49" s="216"/>
      <c r="L49" s="212"/>
    </row>
    <row r="50" spans="2:17" ht="19.5" thickBot="1">
      <c r="B50" s="224"/>
      <c r="C50" s="382" t="e">
        <f>WEEKDAY(C55)</f>
        <v>#VALUE!</v>
      </c>
      <c r="D50" s="382"/>
      <c r="E50" s="376">
        <f t="shared" ref="E50" si="7">WEEKDAY(E55)</f>
        <v>3</v>
      </c>
      <c r="F50" s="376"/>
      <c r="G50" s="376">
        <f t="shared" ref="G50" si="8">WEEKDAY(G55)</f>
        <v>4</v>
      </c>
      <c r="H50" s="376"/>
      <c r="I50" s="376">
        <f t="shared" ref="I50" si="9">WEEKDAY(I55)</f>
        <v>5</v>
      </c>
      <c r="J50" s="376"/>
      <c r="K50" s="376">
        <f t="shared" ref="K50" si="10">WEEKDAY(K55)</f>
        <v>6</v>
      </c>
      <c r="L50" s="376"/>
      <c r="M50" s="376">
        <f t="shared" ref="M50" si="11">WEEKDAY(M55)</f>
        <v>7</v>
      </c>
      <c r="N50" s="376"/>
      <c r="O50" s="376">
        <f>WEEKDAY(O55)</f>
        <v>1</v>
      </c>
      <c r="P50" s="376"/>
    </row>
    <row r="51" spans="2:17" ht="19.5" thickBot="1">
      <c r="B51" s="309" t="s">
        <v>175</v>
      </c>
      <c r="C51" s="307">
        <f>DATE(2026,12,設定!L5)</f>
        <v>46357</v>
      </c>
      <c r="D51" s="310" t="s">
        <v>176</v>
      </c>
      <c r="E51" s="308">
        <f>DATE(2027,1,設定!L5-1)</f>
        <v>46387</v>
      </c>
      <c r="F51" s="259"/>
      <c r="G51" s="259"/>
      <c r="H51" s="259"/>
      <c r="I51" s="259"/>
      <c r="J51" s="259"/>
      <c r="K51" s="259"/>
      <c r="L51" s="259"/>
      <c r="M51" s="259"/>
      <c r="N51" s="259"/>
      <c r="O51" s="259"/>
      <c r="P51" s="259"/>
    </row>
    <row r="52" spans="2:17" ht="9.75" customHeight="1" thickBot="1">
      <c r="B52" s="312"/>
      <c r="C52" s="313"/>
      <c r="D52" s="312"/>
      <c r="E52" s="311"/>
      <c r="F52" s="259"/>
      <c r="G52" s="259"/>
      <c r="H52" s="259"/>
      <c r="I52" s="259"/>
      <c r="J52" s="259"/>
      <c r="K52" s="259"/>
      <c r="L52" s="259"/>
      <c r="M52" s="259"/>
      <c r="N52" s="259"/>
      <c r="O52" s="259"/>
      <c r="P52" s="259"/>
    </row>
    <row r="53" spans="2:17" ht="19.5" hidden="1" thickBot="1">
      <c r="B53" s="260">
        <f>WEEKDAY(C51)</f>
        <v>3</v>
      </c>
      <c r="C53" s="377">
        <v>2</v>
      </c>
      <c r="D53" s="377"/>
      <c r="E53" s="377">
        <v>3</v>
      </c>
      <c r="F53" s="377"/>
      <c r="G53" s="378">
        <v>4</v>
      </c>
      <c r="H53" s="378"/>
      <c r="I53" s="377">
        <v>5</v>
      </c>
      <c r="J53" s="377"/>
      <c r="K53" s="377">
        <v>6</v>
      </c>
      <c r="L53" s="377"/>
      <c r="M53" s="378">
        <v>7</v>
      </c>
      <c r="N53" s="378"/>
      <c r="O53" s="377">
        <v>1</v>
      </c>
      <c r="P53" s="377"/>
    </row>
    <row r="54" spans="2:17" ht="19.5" thickBot="1">
      <c r="B54" s="282"/>
      <c r="C54" s="372" t="s">
        <v>159</v>
      </c>
      <c r="D54" s="373"/>
      <c r="E54" s="372" t="s">
        <v>160</v>
      </c>
      <c r="F54" s="373"/>
      <c r="G54" s="372" t="s">
        <v>161</v>
      </c>
      <c r="H54" s="373"/>
      <c r="I54" s="372" t="s">
        <v>162</v>
      </c>
      <c r="J54" s="373"/>
      <c r="K54" s="372" t="s">
        <v>163</v>
      </c>
      <c r="L54" s="373"/>
      <c r="M54" s="374" t="s">
        <v>164</v>
      </c>
      <c r="N54" s="375"/>
      <c r="O54" s="362" t="s">
        <v>165</v>
      </c>
      <c r="P54" s="363"/>
      <c r="Q54" s="283"/>
    </row>
    <row r="55" spans="2:17" ht="22.5" thickBot="1">
      <c r="B55" s="284" t="s">
        <v>99</v>
      </c>
      <c r="C55" s="364" t="str">
        <f>IF(OR($B$53&gt;$C$53,O53=$B$53),"",C51)</f>
        <v/>
      </c>
      <c r="D55" s="365"/>
      <c r="E55" s="366">
        <f>IF(OR($B$53&gt;E53,$O$53=$B$53),"",IF($B$53=E53,$C$51,C55+1))</f>
        <v>46357</v>
      </c>
      <c r="F55" s="367"/>
      <c r="G55" s="366">
        <f>IF(OR($B$53&gt;G53,$O$53=$B$53),"",IF($B$53=G53,$C$51,E55+1))</f>
        <v>46358</v>
      </c>
      <c r="H55" s="367"/>
      <c r="I55" s="366">
        <f>IF(OR($B$53&gt;I53,$O$53=$B$53),"",IF($B$53=I53,$C$51,G55+1))</f>
        <v>46359</v>
      </c>
      <c r="J55" s="367"/>
      <c r="K55" s="366">
        <f>IF(OR($B$53&gt;K53,$O$53=$B$53),"",IF($B$53=K53,$C$51,I55+1))</f>
        <v>46360</v>
      </c>
      <c r="L55" s="367"/>
      <c r="M55" s="368">
        <f>IF(OR($B$53&gt;M53,$O$53=$B$53),"",IF($B$53=M53,$C$51,K55+1))</f>
        <v>46361</v>
      </c>
      <c r="N55" s="369"/>
      <c r="O55" s="370">
        <f>IF(B53=O53,C51,M55+1)</f>
        <v>46362</v>
      </c>
      <c r="P55" s="371"/>
      <c r="Q55" s="285" t="s">
        <v>37</v>
      </c>
    </row>
    <row r="56" spans="2:17">
      <c r="B56" s="303">
        <f>設定!J5</f>
        <v>0</v>
      </c>
      <c r="C56" s="304"/>
      <c r="D56" s="305"/>
      <c r="E56" s="304"/>
      <c r="F56" s="305"/>
      <c r="G56" s="304"/>
      <c r="H56" s="305"/>
      <c r="I56" s="304"/>
      <c r="J56" s="305"/>
      <c r="K56" s="304"/>
      <c r="L56" s="305"/>
      <c r="M56" s="304"/>
      <c r="N56" s="305"/>
      <c r="O56" s="304"/>
      <c r="P56" s="305"/>
      <c r="Q56" s="306">
        <f>SUM(C56:O56)</f>
        <v>0</v>
      </c>
    </row>
    <row r="57" spans="2:17">
      <c r="B57" s="290">
        <f>設定!J6</f>
        <v>0</v>
      </c>
      <c r="C57" s="242"/>
      <c r="D57" s="246"/>
      <c r="E57" s="242"/>
      <c r="F57" s="246"/>
      <c r="G57" s="242"/>
      <c r="H57" s="246"/>
      <c r="I57" s="242"/>
      <c r="J57" s="246"/>
      <c r="K57" s="242"/>
      <c r="L57" s="246"/>
      <c r="M57" s="242"/>
      <c r="N57" s="246"/>
      <c r="O57" s="242"/>
      <c r="P57" s="246"/>
      <c r="Q57" s="291">
        <f t="shared" ref="Q57:Q65" si="12">SUM(C57:O57)</f>
        <v>0</v>
      </c>
    </row>
    <row r="58" spans="2:17">
      <c r="B58" s="303">
        <f>設定!J7</f>
        <v>0</v>
      </c>
      <c r="C58" s="304"/>
      <c r="D58" s="305"/>
      <c r="E58" s="304"/>
      <c r="F58" s="305"/>
      <c r="G58" s="304"/>
      <c r="H58" s="305"/>
      <c r="I58" s="304"/>
      <c r="J58" s="305"/>
      <c r="K58" s="304"/>
      <c r="L58" s="305"/>
      <c r="M58" s="304"/>
      <c r="N58" s="305"/>
      <c r="O58" s="304"/>
      <c r="P58" s="305"/>
      <c r="Q58" s="306">
        <f t="shared" si="12"/>
        <v>0</v>
      </c>
    </row>
    <row r="59" spans="2:17">
      <c r="B59" s="290">
        <f>設定!J8</f>
        <v>0</v>
      </c>
      <c r="C59" s="242"/>
      <c r="D59" s="246"/>
      <c r="E59" s="242"/>
      <c r="F59" s="246"/>
      <c r="G59" s="242"/>
      <c r="H59" s="246"/>
      <c r="I59" s="242"/>
      <c r="J59" s="246"/>
      <c r="K59" s="242"/>
      <c r="L59" s="246"/>
      <c r="M59" s="242"/>
      <c r="N59" s="246"/>
      <c r="O59" s="242"/>
      <c r="P59" s="246"/>
      <c r="Q59" s="291">
        <f t="shared" si="12"/>
        <v>0</v>
      </c>
    </row>
    <row r="60" spans="2:17">
      <c r="B60" s="303">
        <f>設定!J9</f>
        <v>0</v>
      </c>
      <c r="C60" s="304"/>
      <c r="D60" s="305"/>
      <c r="E60" s="304"/>
      <c r="F60" s="305"/>
      <c r="G60" s="304"/>
      <c r="H60" s="305"/>
      <c r="I60" s="304"/>
      <c r="J60" s="305"/>
      <c r="K60" s="304"/>
      <c r="L60" s="305"/>
      <c r="M60" s="304"/>
      <c r="N60" s="305"/>
      <c r="O60" s="304"/>
      <c r="P60" s="305"/>
      <c r="Q60" s="306">
        <f t="shared" si="12"/>
        <v>0</v>
      </c>
    </row>
    <row r="61" spans="2:17">
      <c r="B61" s="290">
        <f>設定!J10</f>
        <v>0</v>
      </c>
      <c r="C61" s="242"/>
      <c r="D61" s="246"/>
      <c r="E61" s="242"/>
      <c r="F61" s="246"/>
      <c r="G61" s="242"/>
      <c r="H61" s="246"/>
      <c r="I61" s="242"/>
      <c r="J61" s="246"/>
      <c r="K61" s="242"/>
      <c r="L61" s="246"/>
      <c r="M61" s="242"/>
      <c r="N61" s="246"/>
      <c r="O61" s="242"/>
      <c r="P61" s="246"/>
      <c r="Q61" s="291">
        <f t="shared" si="12"/>
        <v>0</v>
      </c>
    </row>
    <row r="62" spans="2:17">
      <c r="B62" s="303">
        <f>設定!J11</f>
        <v>0</v>
      </c>
      <c r="C62" s="304"/>
      <c r="D62" s="305"/>
      <c r="E62" s="304"/>
      <c r="F62" s="305"/>
      <c r="G62" s="304"/>
      <c r="H62" s="305"/>
      <c r="I62" s="304"/>
      <c r="J62" s="305"/>
      <c r="K62" s="304"/>
      <c r="L62" s="305"/>
      <c r="M62" s="304"/>
      <c r="N62" s="305"/>
      <c r="O62" s="304"/>
      <c r="P62" s="305"/>
      <c r="Q62" s="306">
        <f t="shared" si="12"/>
        <v>0</v>
      </c>
    </row>
    <row r="63" spans="2:17">
      <c r="B63" s="290">
        <f>設定!J12</f>
        <v>0</v>
      </c>
      <c r="C63" s="242"/>
      <c r="D63" s="246"/>
      <c r="E63" s="242"/>
      <c r="F63" s="246"/>
      <c r="G63" s="242"/>
      <c r="H63" s="246"/>
      <c r="I63" s="242"/>
      <c r="J63" s="246"/>
      <c r="K63" s="242"/>
      <c r="L63" s="246"/>
      <c r="M63" s="242"/>
      <c r="N63" s="246"/>
      <c r="O63" s="242"/>
      <c r="P63" s="246"/>
      <c r="Q63" s="291">
        <f t="shared" si="12"/>
        <v>0</v>
      </c>
    </row>
    <row r="64" spans="2:17">
      <c r="B64" s="303">
        <f>設定!J13</f>
        <v>0</v>
      </c>
      <c r="C64" s="304"/>
      <c r="D64" s="305"/>
      <c r="E64" s="304"/>
      <c r="F64" s="305"/>
      <c r="G64" s="304"/>
      <c r="H64" s="305"/>
      <c r="I64" s="304"/>
      <c r="J64" s="305"/>
      <c r="K64" s="304"/>
      <c r="L64" s="305"/>
      <c r="M64" s="304"/>
      <c r="N64" s="305"/>
      <c r="O64" s="304"/>
      <c r="P64" s="305"/>
      <c r="Q64" s="306">
        <f>SUM(C64:O64)</f>
        <v>0</v>
      </c>
    </row>
    <row r="65" spans="2:17" ht="19.5" thickBot="1">
      <c r="B65" s="290">
        <f>設定!J14</f>
        <v>0</v>
      </c>
      <c r="C65" s="242"/>
      <c r="D65" s="246"/>
      <c r="E65" s="242"/>
      <c r="F65" s="246"/>
      <c r="G65" s="242"/>
      <c r="H65" s="246"/>
      <c r="I65" s="242"/>
      <c r="J65" s="246"/>
      <c r="K65" s="242"/>
      <c r="L65" s="246"/>
      <c r="M65" s="242"/>
      <c r="N65" s="246"/>
      <c r="O65" s="242"/>
      <c r="P65" s="246"/>
      <c r="Q65" s="291">
        <f t="shared" si="12"/>
        <v>0</v>
      </c>
    </row>
    <row r="66" spans="2:17" ht="19.5" thickBot="1">
      <c r="B66" s="280" t="s">
        <v>37</v>
      </c>
      <c r="C66" s="353">
        <f>SUM(C56:C65)</f>
        <v>0</v>
      </c>
      <c r="D66" s="354"/>
      <c r="E66" s="353">
        <f>SUM(E56:E65)</f>
        <v>0</v>
      </c>
      <c r="F66" s="354"/>
      <c r="G66" s="353">
        <f>SUM(G56:G65)</f>
        <v>0</v>
      </c>
      <c r="H66" s="354"/>
      <c r="I66" s="353">
        <f>SUM(I56:I65)</f>
        <v>0</v>
      </c>
      <c r="J66" s="354"/>
      <c r="K66" s="353">
        <f>SUM(K56:K65)</f>
        <v>0</v>
      </c>
      <c r="L66" s="354"/>
      <c r="M66" s="353">
        <f>SUM(M56:M65)</f>
        <v>0</v>
      </c>
      <c r="N66" s="354"/>
      <c r="O66" s="353">
        <f>SUM(O56:O65)</f>
        <v>0</v>
      </c>
      <c r="P66" s="354"/>
      <c r="Q66" s="294">
        <f>SUM(Q56:Q65)</f>
        <v>0</v>
      </c>
    </row>
    <row r="67" spans="2:17" ht="22.5" thickBot="1">
      <c r="B67" s="281" t="s">
        <v>99</v>
      </c>
      <c r="C67" s="355">
        <f>O55+1</f>
        <v>46363</v>
      </c>
      <c r="D67" s="356"/>
      <c r="E67" s="355">
        <f>C67+1</f>
        <v>46364</v>
      </c>
      <c r="F67" s="356"/>
      <c r="G67" s="355">
        <f>E67+1</f>
        <v>46365</v>
      </c>
      <c r="H67" s="356"/>
      <c r="I67" s="355">
        <f>G67+1</f>
        <v>46366</v>
      </c>
      <c r="J67" s="356"/>
      <c r="K67" s="355">
        <f>I67+1</f>
        <v>46367</v>
      </c>
      <c r="L67" s="356"/>
      <c r="M67" s="358">
        <f>K67+1</f>
        <v>46368</v>
      </c>
      <c r="N67" s="359"/>
      <c r="O67" s="360">
        <f t="shared" ref="O67" si="13">M67+1</f>
        <v>46369</v>
      </c>
      <c r="P67" s="361"/>
      <c r="Q67" s="285" t="s">
        <v>37</v>
      </c>
    </row>
    <row r="68" spans="2:17">
      <c r="B68" s="303">
        <f>設定!J5</f>
        <v>0</v>
      </c>
      <c r="C68" s="304"/>
      <c r="D68" s="305"/>
      <c r="E68" s="304"/>
      <c r="F68" s="305"/>
      <c r="G68" s="304"/>
      <c r="H68" s="305"/>
      <c r="I68" s="304"/>
      <c r="J68" s="305"/>
      <c r="K68" s="304"/>
      <c r="L68" s="305"/>
      <c r="M68" s="304"/>
      <c r="N68" s="305"/>
      <c r="O68" s="304"/>
      <c r="P68" s="305"/>
      <c r="Q68" s="306">
        <f>SUM(C68:O68)</f>
        <v>0</v>
      </c>
    </row>
    <row r="69" spans="2:17">
      <c r="B69" s="290">
        <f>設定!J6</f>
        <v>0</v>
      </c>
      <c r="C69" s="242"/>
      <c r="D69" s="246"/>
      <c r="E69" s="242"/>
      <c r="F69" s="246"/>
      <c r="G69" s="242"/>
      <c r="H69" s="246"/>
      <c r="I69" s="242"/>
      <c r="J69" s="246"/>
      <c r="K69" s="242"/>
      <c r="L69" s="246"/>
      <c r="M69" s="242"/>
      <c r="N69" s="246"/>
      <c r="O69" s="242"/>
      <c r="P69" s="246"/>
      <c r="Q69" s="291">
        <f t="shared" ref="Q69:Q76" si="14">SUM(C69:O69)</f>
        <v>0</v>
      </c>
    </row>
    <row r="70" spans="2:17">
      <c r="B70" s="303">
        <f>設定!J7</f>
        <v>0</v>
      </c>
      <c r="C70" s="304"/>
      <c r="D70" s="305"/>
      <c r="E70" s="304"/>
      <c r="F70" s="305"/>
      <c r="G70" s="304"/>
      <c r="H70" s="305"/>
      <c r="I70" s="304"/>
      <c r="J70" s="305"/>
      <c r="K70" s="304"/>
      <c r="L70" s="305"/>
      <c r="M70" s="304"/>
      <c r="N70" s="305"/>
      <c r="O70" s="304"/>
      <c r="P70" s="305"/>
      <c r="Q70" s="306">
        <f t="shared" si="14"/>
        <v>0</v>
      </c>
    </row>
    <row r="71" spans="2:17">
      <c r="B71" s="290">
        <f>設定!J8</f>
        <v>0</v>
      </c>
      <c r="C71" s="242"/>
      <c r="D71" s="246"/>
      <c r="E71" s="242"/>
      <c r="F71" s="246"/>
      <c r="G71" s="242"/>
      <c r="H71" s="246"/>
      <c r="I71" s="242"/>
      <c r="J71" s="246"/>
      <c r="K71" s="242"/>
      <c r="L71" s="246"/>
      <c r="M71" s="242"/>
      <c r="N71" s="246"/>
      <c r="O71" s="242"/>
      <c r="P71" s="246"/>
      <c r="Q71" s="291">
        <f t="shared" si="14"/>
        <v>0</v>
      </c>
    </row>
    <row r="72" spans="2:17">
      <c r="B72" s="303">
        <f>設定!J9</f>
        <v>0</v>
      </c>
      <c r="C72" s="304"/>
      <c r="D72" s="305"/>
      <c r="E72" s="304"/>
      <c r="F72" s="305"/>
      <c r="G72" s="304"/>
      <c r="H72" s="305"/>
      <c r="I72" s="304"/>
      <c r="J72" s="305"/>
      <c r="K72" s="304"/>
      <c r="L72" s="305"/>
      <c r="M72" s="304"/>
      <c r="N72" s="305"/>
      <c r="O72" s="304"/>
      <c r="P72" s="305"/>
      <c r="Q72" s="306">
        <f t="shared" si="14"/>
        <v>0</v>
      </c>
    </row>
    <row r="73" spans="2:17">
      <c r="B73" s="290">
        <f>設定!J10</f>
        <v>0</v>
      </c>
      <c r="C73" s="242"/>
      <c r="D73" s="246"/>
      <c r="E73" s="242"/>
      <c r="F73" s="246"/>
      <c r="G73" s="242"/>
      <c r="H73" s="246"/>
      <c r="I73" s="242"/>
      <c r="J73" s="246"/>
      <c r="K73" s="242"/>
      <c r="L73" s="246"/>
      <c r="M73" s="242"/>
      <c r="N73" s="246"/>
      <c r="O73" s="242"/>
      <c r="P73" s="246"/>
      <c r="Q73" s="291">
        <f t="shared" si="14"/>
        <v>0</v>
      </c>
    </row>
    <row r="74" spans="2:17">
      <c r="B74" s="303">
        <f>設定!J11</f>
        <v>0</v>
      </c>
      <c r="C74" s="304"/>
      <c r="D74" s="305"/>
      <c r="E74" s="304"/>
      <c r="F74" s="305"/>
      <c r="G74" s="304"/>
      <c r="H74" s="305"/>
      <c r="I74" s="304"/>
      <c r="J74" s="305"/>
      <c r="K74" s="304"/>
      <c r="L74" s="305"/>
      <c r="M74" s="304"/>
      <c r="N74" s="305"/>
      <c r="O74" s="304"/>
      <c r="P74" s="305"/>
      <c r="Q74" s="306">
        <f t="shared" si="14"/>
        <v>0</v>
      </c>
    </row>
    <row r="75" spans="2:17">
      <c r="B75" s="290">
        <f>設定!J12</f>
        <v>0</v>
      </c>
      <c r="C75" s="242"/>
      <c r="D75" s="246"/>
      <c r="E75" s="242"/>
      <c r="F75" s="246"/>
      <c r="G75" s="242"/>
      <c r="H75" s="246"/>
      <c r="I75" s="242"/>
      <c r="J75" s="246"/>
      <c r="K75" s="242"/>
      <c r="L75" s="246"/>
      <c r="M75" s="242"/>
      <c r="N75" s="246"/>
      <c r="O75" s="242"/>
      <c r="P75" s="246"/>
      <c r="Q75" s="291">
        <f t="shared" si="14"/>
        <v>0</v>
      </c>
    </row>
    <row r="76" spans="2:17">
      <c r="B76" s="303">
        <f>設定!J13</f>
        <v>0</v>
      </c>
      <c r="C76" s="304"/>
      <c r="D76" s="305"/>
      <c r="E76" s="304"/>
      <c r="F76" s="305"/>
      <c r="G76" s="304"/>
      <c r="H76" s="305"/>
      <c r="I76" s="304"/>
      <c r="J76" s="305"/>
      <c r="K76" s="304"/>
      <c r="L76" s="305"/>
      <c r="M76" s="304"/>
      <c r="N76" s="305"/>
      <c r="O76" s="304"/>
      <c r="P76" s="305"/>
      <c r="Q76" s="306">
        <f t="shared" si="14"/>
        <v>0</v>
      </c>
    </row>
    <row r="77" spans="2:17" ht="19.5" thickBot="1">
      <c r="B77" s="290">
        <f>設定!J14</f>
        <v>0</v>
      </c>
      <c r="C77" s="242"/>
      <c r="D77" s="246"/>
      <c r="E77" s="242"/>
      <c r="F77" s="246"/>
      <c r="G77" s="242"/>
      <c r="H77" s="246"/>
      <c r="I77" s="242"/>
      <c r="J77" s="246"/>
      <c r="K77" s="242"/>
      <c r="L77" s="246"/>
      <c r="M77" s="242"/>
      <c r="N77" s="246"/>
      <c r="O77" s="242"/>
      <c r="P77" s="246"/>
      <c r="Q77" s="291">
        <f>SUM(C77:O77)</f>
        <v>0</v>
      </c>
    </row>
    <row r="78" spans="2:17" ht="19.5" thickBot="1">
      <c r="B78" s="280" t="s">
        <v>37</v>
      </c>
      <c r="C78" s="353">
        <f>SUM(C68:C77)</f>
        <v>0</v>
      </c>
      <c r="D78" s="354"/>
      <c r="E78" s="353">
        <f>SUM(E68:E77)</f>
        <v>0</v>
      </c>
      <c r="F78" s="354"/>
      <c r="G78" s="353">
        <f>SUM(G68:G77)</f>
        <v>0</v>
      </c>
      <c r="H78" s="354"/>
      <c r="I78" s="353">
        <f>SUM(I68:I77)</f>
        <v>0</v>
      </c>
      <c r="J78" s="354"/>
      <c r="K78" s="353">
        <f>SUM(K68:K77)</f>
        <v>0</v>
      </c>
      <c r="L78" s="354"/>
      <c r="M78" s="353">
        <f>SUM(M68:M77)</f>
        <v>0</v>
      </c>
      <c r="N78" s="354"/>
      <c r="O78" s="353">
        <f>SUM(O68:O77)</f>
        <v>0</v>
      </c>
      <c r="P78" s="354"/>
      <c r="Q78" s="294">
        <f>SUM(Q68:Q77)</f>
        <v>0</v>
      </c>
    </row>
    <row r="79" spans="2:17" ht="22.5" thickBot="1">
      <c r="B79" s="281" t="s">
        <v>99</v>
      </c>
      <c r="C79" s="355">
        <f>O67+1</f>
        <v>46370</v>
      </c>
      <c r="D79" s="356"/>
      <c r="E79" s="355">
        <f>C79+1</f>
        <v>46371</v>
      </c>
      <c r="F79" s="356"/>
      <c r="G79" s="355">
        <f>E79+1</f>
        <v>46372</v>
      </c>
      <c r="H79" s="356"/>
      <c r="I79" s="355">
        <f>G79+1</f>
        <v>46373</v>
      </c>
      <c r="J79" s="356"/>
      <c r="K79" s="355">
        <f>I79+1</f>
        <v>46374</v>
      </c>
      <c r="L79" s="356"/>
      <c r="M79" s="358">
        <f>K79+1</f>
        <v>46375</v>
      </c>
      <c r="N79" s="359"/>
      <c r="O79" s="360">
        <f t="shared" ref="O79" si="15">M79+1</f>
        <v>46376</v>
      </c>
      <c r="P79" s="361"/>
      <c r="Q79" s="285" t="s">
        <v>37</v>
      </c>
    </row>
    <row r="80" spans="2:17">
      <c r="B80" s="303">
        <f>設定!J5</f>
        <v>0</v>
      </c>
      <c r="C80" s="304"/>
      <c r="D80" s="305"/>
      <c r="E80" s="304"/>
      <c r="F80" s="305"/>
      <c r="G80" s="304"/>
      <c r="H80" s="305"/>
      <c r="I80" s="304"/>
      <c r="J80" s="305"/>
      <c r="K80" s="304"/>
      <c r="L80" s="305"/>
      <c r="M80" s="304"/>
      <c r="N80" s="305"/>
      <c r="O80" s="304"/>
      <c r="P80" s="305"/>
      <c r="Q80" s="306">
        <f>SUM(C80:O80)</f>
        <v>0</v>
      </c>
    </row>
    <row r="81" spans="2:17">
      <c r="B81" s="290">
        <f>設定!J6</f>
        <v>0</v>
      </c>
      <c r="C81" s="242"/>
      <c r="D81" s="246"/>
      <c r="E81" s="242"/>
      <c r="F81" s="246"/>
      <c r="G81" s="242"/>
      <c r="H81" s="246"/>
      <c r="I81" s="242"/>
      <c r="J81" s="246"/>
      <c r="K81" s="242"/>
      <c r="L81" s="246"/>
      <c r="M81" s="242"/>
      <c r="N81" s="246"/>
      <c r="O81" s="242"/>
      <c r="P81" s="246"/>
      <c r="Q81" s="291">
        <f t="shared" ref="Q81:Q89" si="16">SUM(C81:O81)</f>
        <v>0</v>
      </c>
    </row>
    <row r="82" spans="2:17">
      <c r="B82" s="303">
        <f>設定!J7</f>
        <v>0</v>
      </c>
      <c r="C82" s="304"/>
      <c r="D82" s="305"/>
      <c r="E82" s="304"/>
      <c r="F82" s="305"/>
      <c r="G82" s="304"/>
      <c r="H82" s="305"/>
      <c r="I82" s="304"/>
      <c r="J82" s="305"/>
      <c r="K82" s="304"/>
      <c r="L82" s="305"/>
      <c r="M82" s="304"/>
      <c r="N82" s="305"/>
      <c r="O82" s="304"/>
      <c r="P82" s="305"/>
      <c r="Q82" s="306">
        <f t="shared" si="16"/>
        <v>0</v>
      </c>
    </row>
    <row r="83" spans="2:17">
      <c r="B83" s="290">
        <f>設定!J8</f>
        <v>0</v>
      </c>
      <c r="C83" s="242"/>
      <c r="D83" s="246"/>
      <c r="E83" s="242"/>
      <c r="F83" s="246"/>
      <c r="G83" s="242"/>
      <c r="H83" s="246"/>
      <c r="I83" s="242"/>
      <c r="J83" s="246"/>
      <c r="K83" s="242"/>
      <c r="L83" s="246"/>
      <c r="M83" s="242"/>
      <c r="N83" s="246"/>
      <c r="O83" s="242"/>
      <c r="P83" s="246"/>
      <c r="Q83" s="291">
        <f t="shared" si="16"/>
        <v>0</v>
      </c>
    </row>
    <row r="84" spans="2:17">
      <c r="B84" s="303">
        <f>設定!J9</f>
        <v>0</v>
      </c>
      <c r="C84" s="304"/>
      <c r="D84" s="305"/>
      <c r="E84" s="304"/>
      <c r="F84" s="305"/>
      <c r="G84" s="304"/>
      <c r="H84" s="305"/>
      <c r="I84" s="304"/>
      <c r="J84" s="305"/>
      <c r="K84" s="304"/>
      <c r="L84" s="305"/>
      <c r="M84" s="304"/>
      <c r="N84" s="305"/>
      <c r="O84" s="304"/>
      <c r="P84" s="305"/>
      <c r="Q84" s="306">
        <f t="shared" si="16"/>
        <v>0</v>
      </c>
    </row>
    <row r="85" spans="2:17">
      <c r="B85" s="290">
        <f>設定!J10</f>
        <v>0</v>
      </c>
      <c r="C85" s="242"/>
      <c r="D85" s="246"/>
      <c r="E85" s="242"/>
      <c r="F85" s="246"/>
      <c r="G85" s="242"/>
      <c r="H85" s="246"/>
      <c r="I85" s="242"/>
      <c r="J85" s="246"/>
      <c r="K85" s="242"/>
      <c r="L85" s="246"/>
      <c r="M85" s="242"/>
      <c r="N85" s="246"/>
      <c r="O85" s="242"/>
      <c r="P85" s="246"/>
      <c r="Q85" s="291">
        <f t="shared" si="16"/>
        <v>0</v>
      </c>
    </row>
    <row r="86" spans="2:17">
      <c r="B86" s="303">
        <f>設定!J11</f>
        <v>0</v>
      </c>
      <c r="C86" s="304"/>
      <c r="D86" s="305"/>
      <c r="E86" s="304"/>
      <c r="F86" s="305"/>
      <c r="G86" s="304"/>
      <c r="H86" s="305"/>
      <c r="I86" s="304"/>
      <c r="J86" s="305"/>
      <c r="K86" s="304"/>
      <c r="L86" s="305"/>
      <c r="M86" s="304"/>
      <c r="N86" s="305"/>
      <c r="O86" s="304"/>
      <c r="P86" s="305"/>
      <c r="Q86" s="306">
        <f t="shared" si="16"/>
        <v>0</v>
      </c>
    </row>
    <row r="87" spans="2:17">
      <c r="B87" s="290">
        <f>設定!J12</f>
        <v>0</v>
      </c>
      <c r="C87" s="242"/>
      <c r="D87" s="246"/>
      <c r="E87" s="242"/>
      <c r="F87" s="246"/>
      <c r="G87" s="242"/>
      <c r="H87" s="246"/>
      <c r="I87" s="242"/>
      <c r="J87" s="246"/>
      <c r="K87" s="242"/>
      <c r="L87" s="246"/>
      <c r="M87" s="242"/>
      <c r="N87" s="246"/>
      <c r="O87" s="242"/>
      <c r="P87" s="246"/>
      <c r="Q87" s="291">
        <f t="shared" si="16"/>
        <v>0</v>
      </c>
    </row>
    <row r="88" spans="2:17">
      <c r="B88" s="303">
        <f>設定!J13</f>
        <v>0</v>
      </c>
      <c r="C88" s="304"/>
      <c r="D88" s="305"/>
      <c r="E88" s="304"/>
      <c r="F88" s="305"/>
      <c r="G88" s="304"/>
      <c r="H88" s="305"/>
      <c r="I88" s="304"/>
      <c r="J88" s="305"/>
      <c r="K88" s="304"/>
      <c r="L88" s="305"/>
      <c r="M88" s="304"/>
      <c r="N88" s="305"/>
      <c r="O88" s="304"/>
      <c r="P88" s="305"/>
      <c r="Q88" s="306">
        <f t="shared" si="16"/>
        <v>0</v>
      </c>
    </row>
    <row r="89" spans="2:17" ht="19.5" thickBot="1">
      <c r="B89" s="290">
        <f>設定!J14</f>
        <v>0</v>
      </c>
      <c r="C89" s="242"/>
      <c r="D89" s="246"/>
      <c r="E89" s="242"/>
      <c r="F89" s="246"/>
      <c r="G89" s="242"/>
      <c r="H89" s="246"/>
      <c r="I89" s="242"/>
      <c r="J89" s="246"/>
      <c r="K89" s="242"/>
      <c r="L89" s="246"/>
      <c r="M89" s="242"/>
      <c r="N89" s="246"/>
      <c r="O89" s="242"/>
      <c r="P89" s="246"/>
      <c r="Q89" s="291">
        <f t="shared" si="16"/>
        <v>0</v>
      </c>
    </row>
    <row r="90" spans="2:17" ht="19.5" thickBot="1">
      <c r="B90" s="280" t="s">
        <v>37</v>
      </c>
      <c r="C90" s="353">
        <f>SUM(C80:C89)</f>
        <v>0</v>
      </c>
      <c r="D90" s="354"/>
      <c r="E90" s="353">
        <f>SUM(E80:E89)</f>
        <v>0</v>
      </c>
      <c r="F90" s="354"/>
      <c r="G90" s="353">
        <f>SUM(G80:G89)</f>
        <v>0</v>
      </c>
      <c r="H90" s="354"/>
      <c r="I90" s="353">
        <f>SUM(I80:I89)</f>
        <v>0</v>
      </c>
      <c r="J90" s="354"/>
      <c r="K90" s="353">
        <f>SUM(K80:K89)</f>
        <v>0</v>
      </c>
      <c r="L90" s="354"/>
      <c r="M90" s="353">
        <f>SUM(M80:M89)</f>
        <v>0</v>
      </c>
      <c r="N90" s="354"/>
      <c r="O90" s="353">
        <f>SUM(O80:O89)</f>
        <v>0</v>
      </c>
      <c r="P90" s="354"/>
      <c r="Q90" s="294">
        <f>SUM(Q80:Q89)</f>
        <v>0</v>
      </c>
    </row>
    <row r="91" spans="2:17" ht="22.5" thickBot="1">
      <c r="B91" s="281" t="s">
        <v>99</v>
      </c>
      <c r="C91" s="355">
        <f>O79+1</f>
        <v>46377</v>
      </c>
      <c r="D91" s="356"/>
      <c r="E91" s="355">
        <f>C91+1</f>
        <v>46378</v>
      </c>
      <c r="F91" s="356"/>
      <c r="G91" s="355">
        <f>E91+1</f>
        <v>46379</v>
      </c>
      <c r="H91" s="356"/>
      <c r="I91" s="355">
        <f>G91+1</f>
        <v>46380</v>
      </c>
      <c r="J91" s="356"/>
      <c r="K91" s="355">
        <f>I91+1</f>
        <v>46381</v>
      </c>
      <c r="L91" s="356"/>
      <c r="M91" s="358">
        <f>K91+1</f>
        <v>46382</v>
      </c>
      <c r="N91" s="359"/>
      <c r="O91" s="360">
        <f t="shared" ref="O91" si="17">M91+1</f>
        <v>46383</v>
      </c>
      <c r="P91" s="361"/>
      <c r="Q91" s="285" t="s">
        <v>37</v>
      </c>
    </row>
    <row r="92" spans="2:17">
      <c r="B92" s="303">
        <f>設定!J5</f>
        <v>0</v>
      </c>
      <c r="C92" s="304"/>
      <c r="D92" s="305"/>
      <c r="E92" s="304"/>
      <c r="F92" s="305"/>
      <c r="G92" s="304"/>
      <c r="H92" s="305"/>
      <c r="I92" s="304"/>
      <c r="J92" s="305"/>
      <c r="K92" s="304"/>
      <c r="L92" s="305"/>
      <c r="M92" s="304"/>
      <c r="N92" s="305"/>
      <c r="O92" s="304"/>
      <c r="P92" s="305"/>
      <c r="Q92" s="306">
        <f>SUM(C92:O92)</f>
        <v>0</v>
      </c>
    </row>
    <row r="93" spans="2:17">
      <c r="B93" s="290">
        <f>設定!J6</f>
        <v>0</v>
      </c>
      <c r="C93" s="242"/>
      <c r="D93" s="246"/>
      <c r="E93" s="242"/>
      <c r="F93" s="246"/>
      <c r="G93" s="242"/>
      <c r="H93" s="246"/>
      <c r="I93" s="242"/>
      <c r="J93" s="246"/>
      <c r="K93" s="242"/>
      <c r="L93" s="246"/>
      <c r="M93" s="242"/>
      <c r="N93" s="246"/>
      <c r="O93" s="242"/>
      <c r="P93" s="246"/>
      <c r="Q93" s="291">
        <f t="shared" ref="Q93:Q101" si="18">SUM(C93:O93)</f>
        <v>0</v>
      </c>
    </row>
    <row r="94" spans="2:17">
      <c r="B94" s="303">
        <f>設定!J7</f>
        <v>0</v>
      </c>
      <c r="C94" s="304"/>
      <c r="D94" s="305"/>
      <c r="E94" s="304"/>
      <c r="F94" s="305"/>
      <c r="G94" s="304"/>
      <c r="H94" s="305"/>
      <c r="I94" s="304"/>
      <c r="J94" s="305"/>
      <c r="K94" s="304"/>
      <c r="L94" s="305"/>
      <c r="M94" s="304"/>
      <c r="N94" s="305"/>
      <c r="O94" s="304"/>
      <c r="P94" s="305"/>
      <c r="Q94" s="306">
        <f t="shared" si="18"/>
        <v>0</v>
      </c>
    </row>
    <row r="95" spans="2:17">
      <c r="B95" s="290">
        <f>設定!J8</f>
        <v>0</v>
      </c>
      <c r="C95" s="242"/>
      <c r="D95" s="246"/>
      <c r="E95" s="242"/>
      <c r="F95" s="246"/>
      <c r="G95" s="242"/>
      <c r="H95" s="246"/>
      <c r="I95" s="242"/>
      <c r="J95" s="246"/>
      <c r="K95" s="242"/>
      <c r="L95" s="246"/>
      <c r="M95" s="242"/>
      <c r="N95" s="246"/>
      <c r="O95" s="242"/>
      <c r="P95" s="246"/>
      <c r="Q95" s="291">
        <f t="shared" si="18"/>
        <v>0</v>
      </c>
    </row>
    <row r="96" spans="2:17">
      <c r="B96" s="303">
        <f>設定!J9</f>
        <v>0</v>
      </c>
      <c r="C96" s="304"/>
      <c r="D96" s="305"/>
      <c r="E96" s="304"/>
      <c r="F96" s="305"/>
      <c r="G96" s="304"/>
      <c r="H96" s="305"/>
      <c r="I96" s="304"/>
      <c r="J96" s="305"/>
      <c r="K96" s="304"/>
      <c r="L96" s="305"/>
      <c r="M96" s="304"/>
      <c r="N96" s="305"/>
      <c r="O96" s="304"/>
      <c r="P96" s="305"/>
      <c r="Q96" s="306">
        <f t="shared" si="18"/>
        <v>0</v>
      </c>
    </row>
    <row r="97" spans="2:17">
      <c r="B97" s="290">
        <f>設定!J10</f>
        <v>0</v>
      </c>
      <c r="C97" s="242"/>
      <c r="D97" s="246"/>
      <c r="E97" s="242"/>
      <c r="F97" s="246"/>
      <c r="G97" s="242"/>
      <c r="H97" s="246"/>
      <c r="I97" s="242"/>
      <c r="J97" s="246"/>
      <c r="K97" s="242"/>
      <c r="L97" s="246"/>
      <c r="M97" s="242"/>
      <c r="N97" s="246"/>
      <c r="O97" s="242"/>
      <c r="P97" s="246"/>
      <c r="Q97" s="291">
        <f t="shared" si="18"/>
        <v>0</v>
      </c>
    </row>
    <row r="98" spans="2:17">
      <c r="B98" s="303">
        <f>設定!J11</f>
        <v>0</v>
      </c>
      <c r="C98" s="304"/>
      <c r="D98" s="305"/>
      <c r="E98" s="304"/>
      <c r="F98" s="305"/>
      <c r="G98" s="304"/>
      <c r="H98" s="305"/>
      <c r="I98" s="304"/>
      <c r="J98" s="305"/>
      <c r="K98" s="304"/>
      <c r="L98" s="305"/>
      <c r="M98" s="304"/>
      <c r="N98" s="305"/>
      <c r="O98" s="304"/>
      <c r="P98" s="305"/>
      <c r="Q98" s="306">
        <f t="shared" si="18"/>
        <v>0</v>
      </c>
    </row>
    <row r="99" spans="2:17">
      <c r="B99" s="290">
        <f>設定!J12</f>
        <v>0</v>
      </c>
      <c r="C99" s="242"/>
      <c r="D99" s="246"/>
      <c r="E99" s="242"/>
      <c r="F99" s="246"/>
      <c r="G99" s="242"/>
      <c r="H99" s="246"/>
      <c r="I99" s="242"/>
      <c r="J99" s="246"/>
      <c r="K99" s="242"/>
      <c r="L99" s="246"/>
      <c r="M99" s="242"/>
      <c r="N99" s="246"/>
      <c r="O99" s="242"/>
      <c r="P99" s="246"/>
      <c r="Q99" s="291">
        <f t="shared" si="18"/>
        <v>0</v>
      </c>
    </row>
    <row r="100" spans="2:17">
      <c r="B100" s="303">
        <f>設定!J13</f>
        <v>0</v>
      </c>
      <c r="C100" s="304"/>
      <c r="D100" s="305"/>
      <c r="E100" s="304"/>
      <c r="F100" s="305"/>
      <c r="G100" s="304"/>
      <c r="H100" s="305"/>
      <c r="I100" s="304"/>
      <c r="J100" s="305"/>
      <c r="K100" s="304"/>
      <c r="L100" s="305"/>
      <c r="M100" s="304"/>
      <c r="N100" s="305"/>
      <c r="O100" s="304"/>
      <c r="P100" s="305"/>
      <c r="Q100" s="306">
        <f t="shared" si="18"/>
        <v>0</v>
      </c>
    </row>
    <row r="101" spans="2:17" ht="19.5" thickBot="1">
      <c r="B101" s="290">
        <f>設定!J14</f>
        <v>0</v>
      </c>
      <c r="C101" s="242"/>
      <c r="D101" s="246"/>
      <c r="E101" s="242"/>
      <c r="F101" s="246"/>
      <c r="G101" s="242"/>
      <c r="H101" s="246"/>
      <c r="I101" s="242"/>
      <c r="J101" s="246"/>
      <c r="K101" s="242"/>
      <c r="L101" s="246"/>
      <c r="M101" s="242"/>
      <c r="N101" s="246"/>
      <c r="O101" s="242"/>
      <c r="P101" s="246"/>
      <c r="Q101" s="291">
        <f t="shared" si="18"/>
        <v>0</v>
      </c>
    </row>
    <row r="102" spans="2:17" ht="19.5" thickBot="1">
      <c r="B102" s="280" t="s">
        <v>37</v>
      </c>
      <c r="C102" s="353">
        <f>SUM(C92:C101)</f>
        <v>0</v>
      </c>
      <c r="D102" s="354"/>
      <c r="E102" s="353">
        <f>SUM(E92:E101)</f>
        <v>0</v>
      </c>
      <c r="F102" s="354"/>
      <c r="G102" s="353">
        <f>SUM(G92:G101)</f>
        <v>0</v>
      </c>
      <c r="H102" s="354"/>
      <c r="I102" s="353">
        <f>SUM(I92:I101)</f>
        <v>0</v>
      </c>
      <c r="J102" s="354"/>
      <c r="K102" s="353">
        <f>SUM(K92:K101)</f>
        <v>0</v>
      </c>
      <c r="L102" s="354"/>
      <c r="M102" s="353">
        <f>SUM(M92:M101)</f>
        <v>0</v>
      </c>
      <c r="N102" s="354"/>
      <c r="O102" s="353">
        <f>SUM(O92:O101)</f>
        <v>0</v>
      </c>
      <c r="P102" s="354"/>
      <c r="Q102" s="294">
        <f>SUM(Q92:Q101)</f>
        <v>0</v>
      </c>
    </row>
    <row r="103" spans="2:17" ht="22.5" thickBot="1">
      <c r="B103" s="281" t="s">
        <v>99</v>
      </c>
      <c r="C103" s="355">
        <f>IF(O91="","",IF(O91&lt;$E$51,O91+1,""))</f>
        <v>46384</v>
      </c>
      <c r="D103" s="356"/>
      <c r="E103" s="357">
        <f>IF(C103="","",IF(C103&lt;$E$51,C103+1,""))</f>
        <v>46385</v>
      </c>
      <c r="F103" s="356"/>
      <c r="G103" s="355">
        <f t="shared" ref="G103" si="19">IF(E103="","",IF(E103&lt;$E$51,E103+1,""))</f>
        <v>46386</v>
      </c>
      <c r="H103" s="356"/>
      <c r="I103" s="355">
        <f t="shared" ref="I103" si="20">IF(G103="","",IF(G103&lt;$E$51,G103+1,""))</f>
        <v>46387</v>
      </c>
      <c r="J103" s="356"/>
      <c r="K103" s="355" t="str">
        <f t="shared" ref="K103" si="21">IF(I103="","",IF(I103&lt;$E$51,I103+1,""))</f>
        <v/>
      </c>
      <c r="L103" s="356"/>
      <c r="M103" s="358" t="str">
        <f t="shared" ref="M103" si="22">IF(K103="","",IF(K103&lt;$E$51,K103+1,""))</f>
        <v/>
      </c>
      <c r="N103" s="359"/>
      <c r="O103" s="360" t="str">
        <f t="shared" ref="O103" si="23">IF(M103="","",IF(M103&lt;$E$51,M103+1,""))</f>
        <v/>
      </c>
      <c r="P103" s="361"/>
      <c r="Q103" s="285" t="s">
        <v>37</v>
      </c>
    </row>
    <row r="104" spans="2:17">
      <c r="B104" s="303">
        <f>設定!J5</f>
        <v>0</v>
      </c>
      <c r="C104" s="304"/>
      <c r="D104" s="305"/>
      <c r="E104" s="304"/>
      <c r="F104" s="305"/>
      <c r="G104" s="304"/>
      <c r="H104" s="305"/>
      <c r="I104" s="304"/>
      <c r="J104" s="305"/>
      <c r="K104" s="304"/>
      <c r="L104" s="305"/>
      <c r="M104" s="304"/>
      <c r="N104" s="305"/>
      <c r="O104" s="304"/>
      <c r="P104" s="305"/>
      <c r="Q104" s="306">
        <f>SUM(C104:O104)</f>
        <v>0</v>
      </c>
    </row>
    <row r="105" spans="2:17">
      <c r="B105" s="290">
        <f>設定!J6</f>
        <v>0</v>
      </c>
      <c r="C105" s="242"/>
      <c r="D105" s="246"/>
      <c r="E105" s="242"/>
      <c r="F105" s="246"/>
      <c r="G105" s="242"/>
      <c r="H105" s="246"/>
      <c r="I105" s="242"/>
      <c r="J105" s="246"/>
      <c r="K105" s="242"/>
      <c r="L105" s="246"/>
      <c r="M105" s="242"/>
      <c r="N105" s="246"/>
      <c r="O105" s="242"/>
      <c r="P105" s="246"/>
      <c r="Q105" s="291">
        <f t="shared" ref="Q105:Q113" si="24">SUM(C105:O105)</f>
        <v>0</v>
      </c>
    </row>
    <row r="106" spans="2:17">
      <c r="B106" s="303">
        <f>設定!J7</f>
        <v>0</v>
      </c>
      <c r="C106" s="304"/>
      <c r="D106" s="305"/>
      <c r="E106" s="304"/>
      <c r="F106" s="305"/>
      <c r="G106" s="304"/>
      <c r="H106" s="305"/>
      <c r="I106" s="304"/>
      <c r="J106" s="305"/>
      <c r="K106" s="304"/>
      <c r="L106" s="305"/>
      <c r="M106" s="304"/>
      <c r="N106" s="305"/>
      <c r="O106" s="304"/>
      <c r="P106" s="305"/>
      <c r="Q106" s="306">
        <f t="shared" si="24"/>
        <v>0</v>
      </c>
    </row>
    <row r="107" spans="2:17">
      <c r="B107" s="290">
        <f>設定!J8</f>
        <v>0</v>
      </c>
      <c r="C107" s="242"/>
      <c r="D107" s="246"/>
      <c r="E107" s="242"/>
      <c r="F107" s="246"/>
      <c r="G107" s="242"/>
      <c r="H107" s="246"/>
      <c r="I107" s="242"/>
      <c r="J107" s="246"/>
      <c r="K107" s="242"/>
      <c r="L107" s="246"/>
      <c r="M107" s="242"/>
      <c r="N107" s="246"/>
      <c r="O107" s="242"/>
      <c r="P107" s="246"/>
      <c r="Q107" s="291">
        <f t="shared" si="24"/>
        <v>0</v>
      </c>
    </row>
    <row r="108" spans="2:17">
      <c r="B108" s="303">
        <f>設定!J9</f>
        <v>0</v>
      </c>
      <c r="C108" s="304"/>
      <c r="D108" s="305"/>
      <c r="E108" s="304"/>
      <c r="F108" s="305"/>
      <c r="G108" s="304"/>
      <c r="H108" s="305"/>
      <c r="I108" s="304"/>
      <c r="J108" s="305"/>
      <c r="K108" s="304"/>
      <c r="L108" s="305"/>
      <c r="M108" s="304"/>
      <c r="N108" s="305"/>
      <c r="O108" s="304"/>
      <c r="P108" s="305"/>
      <c r="Q108" s="306">
        <f t="shared" si="24"/>
        <v>0</v>
      </c>
    </row>
    <row r="109" spans="2:17">
      <c r="B109" s="290">
        <f>設定!J10</f>
        <v>0</v>
      </c>
      <c r="C109" s="242"/>
      <c r="D109" s="246"/>
      <c r="E109" s="242"/>
      <c r="F109" s="246"/>
      <c r="G109" s="242"/>
      <c r="H109" s="246"/>
      <c r="I109" s="242"/>
      <c r="J109" s="246"/>
      <c r="K109" s="242"/>
      <c r="L109" s="246"/>
      <c r="M109" s="242"/>
      <c r="N109" s="246"/>
      <c r="O109" s="242"/>
      <c r="P109" s="246"/>
      <c r="Q109" s="291">
        <f t="shared" si="24"/>
        <v>0</v>
      </c>
    </row>
    <row r="110" spans="2:17">
      <c r="B110" s="303">
        <f>設定!J11</f>
        <v>0</v>
      </c>
      <c r="C110" s="304"/>
      <c r="D110" s="305"/>
      <c r="E110" s="304"/>
      <c r="F110" s="305"/>
      <c r="G110" s="304"/>
      <c r="H110" s="305"/>
      <c r="I110" s="304"/>
      <c r="J110" s="305"/>
      <c r="K110" s="304"/>
      <c r="L110" s="305"/>
      <c r="M110" s="304"/>
      <c r="N110" s="305"/>
      <c r="O110" s="304"/>
      <c r="P110" s="305"/>
      <c r="Q110" s="306">
        <f t="shared" si="24"/>
        <v>0</v>
      </c>
    </row>
    <row r="111" spans="2:17">
      <c r="B111" s="290">
        <f>設定!J12</f>
        <v>0</v>
      </c>
      <c r="C111" s="242"/>
      <c r="D111" s="246"/>
      <c r="E111" s="242"/>
      <c r="F111" s="246"/>
      <c r="G111" s="242"/>
      <c r="H111" s="246"/>
      <c r="I111" s="242"/>
      <c r="J111" s="246"/>
      <c r="K111" s="242"/>
      <c r="L111" s="246"/>
      <c r="M111" s="242"/>
      <c r="N111" s="246"/>
      <c r="O111" s="242"/>
      <c r="P111" s="246"/>
      <c r="Q111" s="291">
        <f t="shared" si="24"/>
        <v>0</v>
      </c>
    </row>
    <row r="112" spans="2:17">
      <c r="B112" s="303">
        <f>設定!J13</f>
        <v>0</v>
      </c>
      <c r="C112" s="304"/>
      <c r="D112" s="305"/>
      <c r="E112" s="304"/>
      <c r="F112" s="305"/>
      <c r="G112" s="304"/>
      <c r="H112" s="305"/>
      <c r="I112" s="304"/>
      <c r="J112" s="305"/>
      <c r="K112" s="304"/>
      <c r="L112" s="305"/>
      <c r="M112" s="304"/>
      <c r="N112" s="305"/>
      <c r="O112" s="304"/>
      <c r="P112" s="305"/>
      <c r="Q112" s="306">
        <f t="shared" si="24"/>
        <v>0</v>
      </c>
    </row>
    <row r="113" spans="2:17" ht="19.5" thickBot="1">
      <c r="B113" s="290">
        <f>設定!J14</f>
        <v>0</v>
      </c>
      <c r="C113" s="242"/>
      <c r="D113" s="246"/>
      <c r="E113" s="242"/>
      <c r="F113" s="246"/>
      <c r="G113" s="242"/>
      <c r="H113" s="246"/>
      <c r="I113" s="242"/>
      <c r="J113" s="246"/>
      <c r="K113" s="242"/>
      <c r="L113" s="246"/>
      <c r="M113" s="242"/>
      <c r="N113" s="246"/>
      <c r="O113" s="242"/>
      <c r="P113" s="246"/>
      <c r="Q113" s="291">
        <f t="shared" si="24"/>
        <v>0</v>
      </c>
    </row>
    <row r="114" spans="2:17" ht="19.5" thickBot="1">
      <c r="B114" s="280" t="s">
        <v>37</v>
      </c>
      <c r="C114" s="353">
        <f>SUM(C104:C113)</f>
        <v>0</v>
      </c>
      <c r="D114" s="354"/>
      <c r="E114" s="353">
        <f t="shared" ref="E114:Q114" si="25">SUM(E104:E113)</f>
        <v>0</v>
      </c>
      <c r="F114" s="354"/>
      <c r="G114" s="353">
        <f>SUM(G104:G113)</f>
        <v>0</v>
      </c>
      <c r="H114" s="354"/>
      <c r="I114" s="353">
        <f t="shared" si="25"/>
        <v>0</v>
      </c>
      <c r="J114" s="354"/>
      <c r="K114" s="353">
        <f t="shared" si="25"/>
        <v>0</v>
      </c>
      <c r="L114" s="354"/>
      <c r="M114" s="353">
        <f t="shared" si="25"/>
        <v>0</v>
      </c>
      <c r="N114" s="354"/>
      <c r="O114" s="353">
        <f t="shared" si="25"/>
        <v>0</v>
      </c>
      <c r="P114" s="354"/>
      <c r="Q114" s="294">
        <f t="shared" si="25"/>
        <v>0</v>
      </c>
    </row>
    <row r="115" spans="2:17" ht="22.5" thickBot="1">
      <c r="B115" s="281" t="s">
        <v>99</v>
      </c>
      <c r="C115" s="355" t="str">
        <f>IF(O103="","",IF(O103&lt;$E$51,O103+1,""))</f>
        <v/>
      </c>
      <c r="D115" s="356"/>
      <c r="E115" s="357" t="str">
        <f>IF(C115="","",IF(C115&lt;$E$51,C115+1,""))</f>
        <v/>
      </c>
      <c r="F115" s="356"/>
      <c r="G115" s="355" t="str">
        <f t="shared" ref="G115" si="26">IF(E115="","",IF(E115&lt;$E$51,E115+1,""))</f>
        <v/>
      </c>
      <c r="H115" s="356"/>
      <c r="I115" s="355" t="str">
        <f t="shared" ref="I115" si="27">IF(G115="","",IF(G115&lt;$E$51,G115+1,""))</f>
        <v/>
      </c>
      <c r="J115" s="356"/>
      <c r="K115" s="355" t="str">
        <f t="shared" ref="K115" si="28">IF(I115="","",IF(I115&lt;$E$51,I115+1,""))</f>
        <v/>
      </c>
      <c r="L115" s="356"/>
      <c r="M115" s="358" t="str">
        <f t="shared" ref="M115" si="29">IF(K115="","",IF(K115&lt;$E$51,K115+1,""))</f>
        <v/>
      </c>
      <c r="N115" s="359"/>
      <c r="O115" s="360" t="str">
        <f t="shared" ref="O115" si="30">IF(M115="","",IF(M115&lt;$E$51,M115+1,""))</f>
        <v/>
      </c>
      <c r="P115" s="361"/>
      <c r="Q115" s="285" t="s">
        <v>37</v>
      </c>
    </row>
    <row r="116" spans="2:17">
      <c r="B116" s="303">
        <f>設定!J5</f>
        <v>0</v>
      </c>
      <c r="C116" s="304"/>
      <c r="D116" s="305"/>
      <c r="E116" s="304"/>
      <c r="F116" s="305"/>
      <c r="G116" s="304"/>
      <c r="H116" s="305"/>
      <c r="I116" s="304"/>
      <c r="J116" s="305"/>
      <c r="K116" s="304"/>
      <c r="L116" s="305"/>
      <c r="M116" s="304"/>
      <c r="N116" s="305"/>
      <c r="O116" s="304"/>
      <c r="P116" s="305"/>
      <c r="Q116" s="306">
        <f>SUM(C116:O116)</f>
        <v>0</v>
      </c>
    </row>
    <row r="117" spans="2:17">
      <c r="B117" s="290">
        <f>設定!J6</f>
        <v>0</v>
      </c>
      <c r="C117" s="242"/>
      <c r="D117" s="246"/>
      <c r="E117" s="242"/>
      <c r="F117" s="246"/>
      <c r="G117" s="242"/>
      <c r="H117" s="246"/>
      <c r="I117" s="242"/>
      <c r="J117" s="246"/>
      <c r="K117" s="242"/>
      <c r="L117" s="246"/>
      <c r="M117" s="242"/>
      <c r="N117" s="246"/>
      <c r="O117" s="242"/>
      <c r="P117" s="246"/>
      <c r="Q117" s="291">
        <f>SUM(C117:O117)</f>
        <v>0</v>
      </c>
    </row>
    <row r="118" spans="2:17">
      <c r="B118" s="303">
        <f>設定!J7</f>
        <v>0</v>
      </c>
      <c r="C118" s="304"/>
      <c r="D118" s="305"/>
      <c r="E118" s="304"/>
      <c r="F118" s="305"/>
      <c r="G118" s="304"/>
      <c r="H118" s="305"/>
      <c r="I118" s="304"/>
      <c r="J118" s="305"/>
      <c r="K118" s="304"/>
      <c r="L118" s="305"/>
      <c r="M118" s="304"/>
      <c r="N118" s="305"/>
      <c r="O118" s="304"/>
      <c r="P118" s="305"/>
      <c r="Q118" s="306">
        <f t="shared" ref="Q118:Q125" si="31">SUM(C118:O118)</f>
        <v>0</v>
      </c>
    </row>
    <row r="119" spans="2:17">
      <c r="B119" s="290">
        <f>設定!J8</f>
        <v>0</v>
      </c>
      <c r="C119" s="242"/>
      <c r="D119" s="246"/>
      <c r="E119" s="242"/>
      <c r="F119" s="246"/>
      <c r="G119" s="242"/>
      <c r="H119" s="246"/>
      <c r="I119" s="242"/>
      <c r="J119" s="246"/>
      <c r="K119" s="242"/>
      <c r="L119" s="246"/>
      <c r="M119" s="242"/>
      <c r="N119" s="246"/>
      <c r="O119" s="242"/>
      <c r="P119" s="246"/>
      <c r="Q119" s="291">
        <f t="shared" si="31"/>
        <v>0</v>
      </c>
    </row>
    <row r="120" spans="2:17">
      <c r="B120" s="303">
        <f>設定!J9</f>
        <v>0</v>
      </c>
      <c r="C120" s="304"/>
      <c r="D120" s="305"/>
      <c r="E120" s="304"/>
      <c r="F120" s="305"/>
      <c r="G120" s="304"/>
      <c r="H120" s="305"/>
      <c r="I120" s="304"/>
      <c r="J120" s="305"/>
      <c r="K120" s="304"/>
      <c r="L120" s="305"/>
      <c r="M120" s="304"/>
      <c r="N120" s="305"/>
      <c r="O120" s="304"/>
      <c r="P120" s="305"/>
      <c r="Q120" s="306">
        <f t="shared" si="31"/>
        <v>0</v>
      </c>
    </row>
    <row r="121" spans="2:17">
      <c r="B121" s="290">
        <f>設定!J10</f>
        <v>0</v>
      </c>
      <c r="C121" s="242"/>
      <c r="D121" s="246"/>
      <c r="E121" s="242"/>
      <c r="F121" s="246"/>
      <c r="G121" s="242"/>
      <c r="H121" s="246"/>
      <c r="I121" s="242"/>
      <c r="J121" s="246"/>
      <c r="K121" s="242"/>
      <c r="L121" s="246"/>
      <c r="M121" s="242"/>
      <c r="N121" s="246"/>
      <c r="O121" s="242"/>
      <c r="P121" s="246"/>
      <c r="Q121" s="291">
        <f t="shared" si="31"/>
        <v>0</v>
      </c>
    </row>
    <row r="122" spans="2:17">
      <c r="B122" s="303">
        <f>設定!J11</f>
        <v>0</v>
      </c>
      <c r="C122" s="304"/>
      <c r="D122" s="305"/>
      <c r="E122" s="304"/>
      <c r="F122" s="305"/>
      <c r="G122" s="304"/>
      <c r="H122" s="305"/>
      <c r="I122" s="304"/>
      <c r="J122" s="305"/>
      <c r="K122" s="304"/>
      <c r="L122" s="305"/>
      <c r="M122" s="304"/>
      <c r="N122" s="305"/>
      <c r="O122" s="304"/>
      <c r="P122" s="305"/>
      <c r="Q122" s="306">
        <f t="shared" si="31"/>
        <v>0</v>
      </c>
    </row>
    <row r="123" spans="2:17">
      <c r="B123" s="290">
        <f>設定!J12</f>
        <v>0</v>
      </c>
      <c r="C123" s="242"/>
      <c r="D123" s="246"/>
      <c r="E123" s="242"/>
      <c r="F123" s="246"/>
      <c r="G123" s="242"/>
      <c r="H123" s="246"/>
      <c r="I123" s="242"/>
      <c r="J123" s="246"/>
      <c r="K123" s="242"/>
      <c r="L123" s="246"/>
      <c r="M123" s="242"/>
      <c r="N123" s="246"/>
      <c r="O123" s="242"/>
      <c r="P123" s="246"/>
      <c r="Q123" s="291">
        <f t="shared" si="31"/>
        <v>0</v>
      </c>
    </row>
    <row r="124" spans="2:17">
      <c r="B124" s="303">
        <f>設定!J13</f>
        <v>0</v>
      </c>
      <c r="C124" s="304"/>
      <c r="D124" s="305"/>
      <c r="E124" s="304"/>
      <c r="F124" s="305"/>
      <c r="G124" s="304"/>
      <c r="H124" s="305"/>
      <c r="I124" s="304"/>
      <c r="J124" s="305"/>
      <c r="K124" s="304"/>
      <c r="L124" s="305"/>
      <c r="M124" s="304"/>
      <c r="N124" s="305"/>
      <c r="O124" s="304"/>
      <c r="P124" s="305"/>
      <c r="Q124" s="306">
        <f t="shared" si="31"/>
        <v>0</v>
      </c>
    </row>
    <row r="125" spans="2:17" ht="19.5" thickBot="1">
      <c r="B125" s="290">
        <f>設定!J14</f>
        <v>0</v>
      </c>
      <c r="C125" s="242"/>
      <c r="D125" s="246"/>
      <c r="E125" s="242"/>
      <c r="F125" s="246"/>
      <c r="G125" s="242"/>
      <c r="H125" s="246"/>
      <c r="I125" s="242"/>
      <c r="J125" s="246"/>
      <c r="K125" s="242"/>
      <c r="L125" s="246"/>
      <c r="M125" s="242"/>
      <c r="N125" s="246"/>
      <c r="O125" s="242"/>
      <c r="P125" s="246"/>
      <c r="Q125" s="291">
        <f t="shared" si="31"/>
        <v>0</v>
      </c>
    </row>
    <row r="126" spans="2:17" ht="19.5" thickBot="1">
      <c r="B126" s="280" t="s">
        <v>37</v>
      </c>
      <c r="C126" s="353">
        <f>SUM(C116:C125)</f>
        <v>0</v>
      </c>
      <c r="D126" s="354"/>
      <c r="E126" s="353">
        <f t="shared" ref="E126" si="32">SUM(E116:E125)</f>
        <v>0</v>
      </c>
      <c r="F126" s="354"/>
      <c r="G126" s="353">
        <f>SUM(G116:G125)</f>
        <v>0</v>
      </c>
      <c r="H126" s="354"/>
      <c r="I126" s="353">
        <f t="shared" ref="I126" si="33">SUM(I116:I125)</f>
        <v>0</v>
      </c>
      <c r="J126" s="354"/>
      <c r="K126" s="353">
        <f t="shared" ref="K126" si="34">SUM(K116:K125)</f>
        <v>0</v>
      </c>
      <c r="L126" s="354"/>
      <c r="M126" s="353">
        <f t="shared" ref="M126" si="35">SUM(M116:M125)</f>
        <v>0</v>
      </c>
      <c r="N126" s="354"/>
      <c r="O126" s="353">
        <f t="shared" ref="O126" si="36">SUM(O116:O125)</f>
        <v>0</v>
      </c>
      <c r="P126" s="354"/>
      <c r="Q126" s="294">
        <f t="shared" ref="Q126" si="37">SUM(Q116:Q125)</f>
        <v>0</v>
      </c>
    </row>
  </sheetData>
  <sheetProtection selectLockedCells="1" autoFilter="0"/>
  <autoFilter ref="B54:Q126" xr:uid="{9BE8A895-73DA-43E4-8E99-A8F1391BD330}">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32" priority="34" operator="equal">
      <formula>0</formula>
    </cfRule>
  </conditionalFormatting>
  <conditionalFormatting sqref="B602">
    <cfRule type="expression" dxfId="31" priority="55">
      <formula>$C601=1</formula>
    </cfRule>
  </conditionalFormatting>
  <conditionalFormatting sqref="C16 E16 G16 I16 K16">
    <cfRule type="cellIs" dxfId="30" priority="53" operator="equal">
      <formula>0</formula>
    </cfRule>
  </conditionalFormatting>
  <conditionalFormatting sqref="C66 E66 G66 I66 K66 M66 O66 Q66">
    <cfRule type="cellIs" dxfId="29" priority="19" operator="equal">
      <formula>0</formula>
    </cfRule>
    <cfRule type="cellIs" dxfId="28" priority="20" operator="equal">
      <formula>0</formula>
    </cfRule>
  </conditionalFormatting>
  <conditionalFormatting sqref="C78 E78 G78 I78 K78 M78 O78 Q78">
    <cfRule type="cellIs" dxfId="27" priority="16" operator="equal">
      <formula>0</formula>
    </cfRule>
    <cfRule type="cellIs" dxfId="26" priority="17" operator="equal">
      <formula>0</formula>
    </cfRule>
  </conditionalFormatting>
  <conditionalFormatting sqref="C90 E90 G90 I90 K90 M90 O90 Q90">
    <cfRule type="cellIs" dxfId="25" priority="14" operator="equal">
      <formula>0</formula>
    </cfRule>
    <cfRule type="cellIs" dxfId="24" priority="15" operator="equal">
      <formula>0</formula>
    </cfRule>
  </conditionalFormatting>
  <conditionalFormatting sqref="C102 E102 G102 I102 K102 M102 O102 Q102">
    <cfRule type="cellIs" dxfId="23" priority="12" operator="equal">
      <formula>0</formula>
    </cfRule>
    <cfRule type="cellIs" dxfId="22" priority="13" operator="equal">
      <formula>0</formula>
    </cfRule>
  </conditionalFormatting>
  <conditionalFormatting sqref="C114 E114 G114 I114 K114 M114 O114 Q114">
    <cfRule type="cellIs" dxfId="21" priority="10" operator="equal">
      <formula>0</formula>
    </cfRule>
    <cfRule type="cellIs" dxfId="20" priority="11" operator="equal">
      <formula>0</formula>
    </cfRule>
  </conditionalFormatting>
  <conditionalFormatting sqref="C126 E126 G126 I126 K126 M126 O126 Q126">
    <cfRule type="cellIs" dxfId="19" priority="8" operator="equal">
      <formula>0</formula>
    </cfRule>
    <cfRule type="cellIs" dxfId="18" priority="9" operator="equal">
      <formula>0</formula>
    </cfRule>
  </conditionalFormatting>
  <conditionalFormatting sqref="C30:D30 B36:D36 D37:D42 D44:D49">
    <cfRule type="cellIs" dxfId="17" priority="60" operator="equal">
      <formula>0</formula>
    </cfRule>
  </conditionalFormatting>
  <conditionalFormatting sqref="C55:P55">
    <cfRule type="expression" dxfId="16" priority="7">
      <formula>COUNTIF(祝日,C$55)=1</formula>
    </cfRule>
  </conditionalFormatting>
  <conditionalFormatting sqref="C67:P67">
    <cfRule type="expression" dxfId="15" priority="21">
      <formula>COUNTIF(祝日,C$67)=1</formula>
    </cfRule>
  </conditionalFormatting>
  <conditionalFormatting sqref="C79:P79">
    <cfRule type="expression" dxfId="14" priority="24">
      <formula>COUNTIF(祝日,C$79)=1</formula>
    </cfRule>
  </conditionalFormatting>
  <conditionalFormatting sqref="C91:P91">
    <cfRule type="expression" dxfId="13" priority="27">
      <formula>COUNTIF(祝日,C$91)=1</formula>
    </cfRule>
  </conditionalFormatting>
  <conditionalFormatting sqref="C103:P103">
    <cfRule type="expression" dxfId="12" priority="32">
      <formula>COUNTIF(祝日,C$103)=1</formula>
    </cfRule>
  </conditionalFormatting>
  <conditionalFormatting sqref="C115:P115">
    <cfRule type="expression" dxfId="11" priority="1">
      <formula>COUNTIF(祝日,C$115)=1</formula>
    </cfRule>
  </conditionalFormatting>
  <conditionalFormatting sqref="D20:D29">
    <cfRule type="cellIs" dxfId="10" priority="33" operator="equal">
      <formula>0</formula>
    </cfRule>
  </conditionalFormatting>
  <conditionalFormatting sqref="E19">
    <cfRule type="cellIs" dxfId="9" priority="58" operator="equal">
      <formula>0</formula>
    </cfRule>
  </conditionalFormatting>
  <conditionalFormatting sqref="L5">
    <cfRule type="cellIs" dxfId="8" priority="37" operator="equal">
      <formula>0</formula>
    </cfRule>
  </conditionalFormatting>
  <conditionalFormatting sqref="L7">
    <cfRule type="cellIs" dxfId="7" priority="35" operator="equal">
      <formula>0</formula>
    </cfRule>
  </conditionalFormatting>
  <conditionalFormatting sqref="Q56:Q65">
    <cfRule type="cellIs" dxfId="6" priority="18" operator="equal">
      <formula>0</formula>
    </cfRule>
  </conditionalFormatting>
  <conditionalFormatting sqref="Q68:Q77">
    <cfRule type="cellIs" dxfId="5" priority="6" operator="equal">
      <formula>0</formula>
    </cfRule>
  </conditionalFormatting>
  <conditionalFormatting sqref="Q80:Q89">
    <cfRule type="cellIs" dxfId="4" priority="5" operator="equal">
      <formula>0</formula>
    </cfRule>
  </conditionalFormatting>
  <conditionalFormatting sqref="Q92:Q101">
    <cfRule type="cellIs" dxfId="3" priority="4" operator="equal">
      <formula>0</formula>
    </cfRule>
  </conditionalFormatting>
  <conditionalFormatting sqref="Q104:Q113">
    <cfRule type="cellIs" dxfId="2" priority="3" operator="equal">
      <formula>0</formula>
    </cfRule>
  </conditionalFormatting>
  <conditionalFormatting sqref="Q116:Q125">
    <cfRule type="cellIs" dxfId="1" priority="2" operator="equal">
      <formula>0</formula>
    </cfRule>
  </conditionalFormatting>
  <pageMargins left="0.25" right="0.25" top="0.75" bottom="0.75" header="0.3" footer="0.3"/>
  <pageSetup paperSize="9" scale="82"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6157-7A8C-4AB4-8E5D-1AADE8ECBFDE}">
  <sheetPr codeName="Sheet16">
    <tabColor theme="7" tint="0.59999389629810485"/>
    <pageSetUpPr fitToPage="1"/>
  </sheetPr>
  <dimension ref="B1:P78"/>
  <sheetViews>
    <sheetView showGridLines="0" zoomScale="70" zoomScaleNormal="70" workbookViewId="0">
      <selection activeCell="B1" sqref="B1"/>
    </sheetView>
  </sheetViews>
  <sheetFormatPr defaultColWidth="8.875" defaultRowHeight="18.75"/>
  <cols>
    <col min="1" max="1" width="4.125" customWidth="1"/>
    <col min="2" max="3" width="15.125" customWidth="1"/>
    <col min="4" max="5" width="15.125" style="129" customWidth="1"/>
    <col min="6" max="6" width="15.125" customWidth="1"/>
    <col min="7" max="8" width="15.125" style="129" customWidth="1"/>
    <col min="9" max="9" width="15.125" customWidth="1"/>
    <col min="10" max="11" width="15.125" style="129" customWidth="1"/>
    <col min="12" max="12" width="15.125" customWidth="1"/>
    <col min="13" max="16" width="15.125" style="129" customWidth="1"/>
  </cols>
  <sheetData>
    <row r="1" spans="2:16" ht="63.75" customHeight="1">
      <c r="B1" s="10" t="s">
        <v>111</v>
      </c>
    </row>
    <row r="2" spans="2:16" ht="15" customHeight="1" thickBot="1">
      <c r="B2" s="1"/>
    </row>
    <row r="3" spans="2:16" ht="41.25" customHeight="1" thickTop="1">
      <c r="B3" s="124" t="s">
        <v>37</v>
      </c>
      <c r="C3" s="125"/>
      <c r="D3" s="130">
        <f>SUM(D11,D17,D23,D29,D35,D41,D47,D53,D59,D65,D71,D77)</f>
        <v>0</v>
      </c>
      <c r="E3" s="132">
        <f>SUM(E11,E17,E23,E29,E35,E41,E47,E53,E59,E65,E71,E77)</f>
        <v>0</v>
      </c>
      <c r="F3" s="125"/>
      <c r="G3" s="130">
        <f>SUM(G11,G17,G23,G29,G35,G41,G47,G53,G59,G65,G71,G77)</f>
        <v>0</v>
      </c>
      <c r="H3" s="132">
        <f>SUM(H11,H17,H23,H29,H35,H41,H47,H53,H59,H65,H71,H77)</f>
        <v>0</v>
      </c>
      <c r="I3" s="125"/>
      <c r="J3" s="130">
        <f>SUM(J11,J17,J23,J29,J35,J41,J47,J53,J59,J65,J71,J77)</f>
        <v>0</v>
      </c>
      <c r="K3" s="132">
        <f>SUM(K11,K17,K23,K29,K35,K41,K47,K53,K59,K65,K71,K77)</f>
        <v>0</v>
      </c>
      <c r="L3" s="125"/>
      <c r="M3" s="130">
        <f>SUM(M11,M17,M23,M29,M35,M41,M47,M53,M59,M65,M71,M77)</f>
        <v>0</v>
      </c>
      <c r="N3" s="134">
        <f>SUM(N11,N17,N23,N29,N35,N41,N47,N53,N59,N65,N71,N77)</f>
        <v>0</v>
      </c>
      <c r="O3" s="135">
        <f>SUM(O6:O77)</f>
        <v>0</v>
      </c>
      <c r="P3" s="137">
        <f>SUM(P6:P77)</f>
        <v>0</v>
      </c>
    </row>
    <row r="4" spans="2:16" ht="30" customHeight="1">
      <c r="B4" s="126" t="s">
        <v>38</v>
      </c>
      <c r="C4" s="409"/>
      <c r="D4" s="410"/>
      <c r="E4" s="411"/>
      <c r="F4" s="409"/>
      <c r="G4" s="410"/>
      <c r="H4" s="411"/>
      <c r="I4" s="409"/>
      <c r="J4" s="410"/>
      <c r="K4" s="411"/>
      <c r="L4" s="409"/>
      <c r="M4" s="410"/>
      <c r="N4" s="411"/>
      <c r="O4" s="412" t="s">
        <v>37</v>
      </c>
      <c r="P4" s="413"/>
    </row>
    <row r="5" spans="2:16" ht="41.25" customHeight="1" thickBot="1">
      <c r="B5" s="127"/>
      <c r="C5" s="139" t="s">
        <v>43</v>
      </c>
      <c r="D5" s="140" t="s">
        <v>44</v>
      </c>
      <c r="E5" s="141" t="s">
        <v>45</v>
      </c>
      <c r="F5" s="139" t="s">
        <v>43</v>
      </c>
      <c r="G5" s="140" t="s">
        <v>44</v>
      </c>
      <c r="H5" s="141" t="s">
        <v>45</v>
      </c>
      <c r="I5" s="139" t="s">
        <v>43</v>
      </c>
      <c r="J5" s="140" t="s">
        <v>44</v>
      </c>
      <c r="K5" s="141" t="s">
        <v>45</v>
      </c>
      <c r="L5" s="139" t="s">
        <v>43</v>
      </c>
      <c r="M5" s="140" t="s">
        <v>44</v>
      </c>
      <c r="N5" s="141" t="s">
        <v>45</v>
      </c>
      <c r="O5" s="136" t="s">
        <v>44</v>
      </c>
      <c r="P5" s="138" t="s">
        <v>45</v>
      </c>
    </row>
    <row r="6" spans="2:16" ht="24.95" customHeight="1" thickTop="1">
      <c r="B6" s="408" t="s">
        <v>46</v>
      </c>
      <c r="C6" s="142"/>
      <c r="D6" s="196"/>
      <c r="E6" s="197"/>
      <c r="F6" s="142"/>
      <c r="G6" s="143"/>
      <c r="H6" s="144"/>
      <c r="I6" s="142"/>
      <c r="J6" s="143"/>
      <c r="K6" s="144"/>
      <c r="L6" s="142"/>
      <c r="M6" s="143"/>
      <c r="N6" s="145"/>
      <c r="O6" s="401">
        <f>0+SUM(D11,G11,J11,M11)</f>
        <v>0</v>
      </c>
      <c r="P6" s="405">
        <f>0+SUM(E11,H11,K11,N11,)</f>
        <v>0</v>
      </c>
    </row>
    <row r="7" spans="2:16" ht="24.95" customHeight="1">
      <c r="B7" s="400"/>
      <c r="C7" s="146"/>
      <c r="D7" s="198"/>
      <c r="E7" s="199"/>
      <c r="F7" s="146"/>
      <c r="G7" s="147"/>
      <c r="H7" s="148"/>
      <c r="I7" s="146"/>
      <c r="J7" s="147"/>
      <c r="K7" s="148"/>
      <c r="L7" s="146"/>
      <c r="M7" s="147"/>
      <c r="N7" s="149"/>
      <c r="O7" s="402"/>
      <c r="P7" s="406"/>
    </row>
    <row r="8" spans="2:16" ht="24.95" customHeight="1">
      <c r="B8" s="400"/>
      <c r="C8" s="150"/>
      <c r="D8" s="200"/>
      <c r="E8" s="201"/>
      <c r="F8" s="150"/>
      <c r="G8" s="151"/>
      <c r="H8" s="152"/>
      <c r="I8" s="150"/>
      <c r="J8" s="151"/>
      <c r="K8" s="152"/>
      <c r="L8" s="150"/>
      <c r="M8" s="151"/>
      <c r="N8" s="153"/>
      <c r="O8" s="402"/>
      <c r="P8" s="406"/>
    </row>
    <row r="9" spans="2:16" ht="24.95" customHeight="1">
      <c r="B9" s="400"/>
      <c r="C9" s="146"/>
      <c r="D9" s="198"/>
      <c r="E9" s="199"/>
      <c r="F9" s="146"/>
      <c r="G9" s="147"/>
      <c r="H9" s="148"/>
      <c r="I9" s="146"/>
      <c r="J9" s="147"/>
      <c r="K9" s="148"/>
      <c r="L9" s="146"/>
      <c r="M9" s="147"/>
      <c r="N9" s="149"/>
      <c r="O9" s="402"/>
      <c r="P9" s="406"/>
    </row>
    <row r="10" spans="2:16" ht="24.95" customHeight="1">
      <c r="B10" s="400"/>
      <c r="C10" s="150"/>
      <c r="D10" s="202"/>
      <c r="E10" s="201"/>
      <c r="F10" s="150"/>
      <c r="G10" s="154"/>
      <c r="H10" s="152"/>
      <c r="I10" s="150"/>
      <c r="J10" s="154"/>
      <c r="K10" s="152"/>
      <c r="L10" s="150"/>
      <c r="M10" s="154"/>
      <c r="N10" s="153"/>
      <c r="O10" s="402"/>
      <c r="P10" s="406"/>
    </row>
    <row r="11" spans="2:16" ht="24.95" customHeight="1" thickBot="1">
      <c r="B11" s="404"/>
      <c r="C11" s="128" t="s">
        <v>48</v>
      </c>
      <c r="D11" s="203">
        <f>SUM(D6:D10)</f>
        <v>0</v>
      </c>
      <c r="E11" s="204">
        <f>SUM(E6:E10)</f>
        <v>0</v>
      </c>
      <c r="F11" s="128" t="s">
        <v>48</v>
      </c>
      <c r="G11" s="131">
        <f>SUM(G6:G10)</f>
        <v>0</v>
      </c>
      <c r="H11" s="133">
        <f>SUM(H6:H10)</f>
        <v>0</v>
      </c>
      <c r="I11" s="128" t="s">
        <v>48</v>
      </c>
      <c r="J11" s="131">
        <f>SUM(J6:J10)</f>
        <v>0</v>
      </c>
      <c r="K11" s="133">
        <f>SUM(K6:K10)</f>
        <v>0</v>
      </c>
      <c r="L11" s="128" t="s">
        <v>48</v>
      </c>
      <c r="M11" s="131">
        <f>SUM(M6:M10)</f>
        <v>0</v>
      </c>
      <c r="N11" s="133">
        <f>SUM(N6:N10)</f>
        <v>0</v>
      </c>
      <c r="O11" s="403"/>
      <c r="P11" s="407"/>
    </row>
    <row r="12" spans="2:16" ht="24.95" customHeight="1" thickTop="1">
      <c r="B12" s="399" t="s">
        <v>49</v>
      </c>
      <c r="C12" s="150"/>
      <c r="D12" s="200"/>
      <c r="E12" s="201"/>
      <c r="F12" s="150"/>
      <c r="G12" s="151"/>
      <c r="H12" s="152"/>
      <c r="I12" s="150"/>
      <c r="J12" s="151"/>
      <c r="K12" s="152"/>
      <c r="L12" s="150"/>
      <c r="M12" s="151"/>
      <c r="N12" s="153"/>
      <c r="O12" s="401">
        <f>0+SUM(D17,G17,J17,M17)</f>
        <v>0</v>
      </c>
      <c r="P12" s="405">
        <f>0+SUM(E17,H17,K17,N17,)</f>
        <v>0</v>
      </c>
    </row>
    <row r="13" spans="2:16" ht="24.95" customHeight="1">
      <c r="B13" s="400"/>
      <c r="C13" s="146"/>
      <c r="D13" s="198"/>
      <c r="E13" s="199"/>
      <c r="F13" s="146"/>
      <c r="G13" s="147"/>
      <c r="H13" s="148"/>
      <c r="I13" s="146"/>
      <c r="J13" s="147"/>
      <c r="K13" s="148"/>
      <c r="L13" s="146"/>
      <c r="M13" s="147"/>
      <c r="N13" s="149"/>
      <c r="O13" s="402"/>
      <c r="P13" s="406"/>
    </row>
    <row r="14" spans="2:16" ht="24.95" customHeight="1">
      <c r="B14" s="400"/>
      <c r="C14" s="150"/>
      <c r="D14" s="200"/>
      <c r="E14" s="201"/>
      <c r="F14" s="150"/>
      <c r="G14" s="151"/>
      <c r="H14" s="152"/>
      <c r="I14" s="150"/>
      <c r="J14" s="151"/>
      <c r="K14" s="152"/>
      <c r="L14" s="150"/>
      <c r="M14" s="151"/>
      <c r="N14" s="153"/>
      <c r="O14" s="402"/>
      <c r="P14" s="406"/>
    </row>
    <row r="15" spans="2:16" ht="24.95" customHeight="1">
      <c r="B15" s="400"/>
      <c r="C15" s="146"/>
      <c r="D15" s="198"/>
      <c r="E15" s="199"/>
      <c r="F15" s="146"/>
      <c r="G15" s="147"/>
      <c r="H15" s="148"/>
      <c r="I15" s="146"/>
      <c r="J15" s="147"/>
      <c r="K15" s="148"/>
      <c r="L15" s="146"/>
      <c r="M15" s="147"/>
      <c r="N15" s="149"/>
      <c r="O15" s="402"/>
      <c r="P15" s="406"/>
    </row>
    <row r="16" spans="2:16" ht="24.95" customHeight="1">
      <c r="B16" s="400"/>
      <c r="C16" s="150"/>
      <c r="D16" s="200"/>
      <c r="E16" s="201"/>
      <c r="F16" s="150"/>
      <c r="G16" s="151"/>
      <c r="H16" s="152"/>
      <c r="I16" s="150"/>
      <c r="J16" s="151"/>
      <c r="K16" s="152"/>
      <c r="L16" s="150"/>
      <c r="M16" s="151"/>
      <c r="N16" s="153"/>
      <c r="O16" s="402"/>
      <c r="P16" s="406"/>
    </row>
    <row r="17" spans="2:16" ht="24.95" customHeight="1" thickBot="1">
      <c r="B17" s="400"/>
      <c r="C17" s="128" t="s">
        <v>48</v>
      </c>
      <c r="D17" s="203">
        <f>SUM(D12:D16)</f>
        <v>0</v>
      </c>
      <c r="E17" s="204">
        <f>SUM(E12:E16)</f>
        <v>0</v>
      </c>
      <c r="F17" s="128" t="s">
        <v>48</v>
      </c>
      <c r="G17" s="131">
        <f>SUM(G12:G16)</f>
        <v>0</v>
      </c>
      <c r="H17" s="133">
        <f>SUM(H12:H16)</f>
        <v>0</v>
      </c>
      <c r="I17" s="128" t="s">
        <v>48</v>
      </c>
      <c r="J17" s="131">
        <f>SUM(J12:J16)</f>
        <v>0</v>
      </c>
      <c r="K17" s="133">
        <f>SUM(K12:K16)</f>
        <v>0</v>
      </c>
      <c r="L17" s="128" t="s">
        <v>48</v>
      </c>
      <c r="M17" s="131">
        <f>SUM(M12:M16)</f>
        <v>0</v>
      </c>
      <c r="N17" s="133">
        <f>SUM(N12:N16)</f>
        <v>0</v>
      </c>
      <c r="O17" s="403"/>
      <c r="P17" s="407"/>
    </row>
    <row r="18" spans="2:16" ht="24.95" customHeight="1" thickTop="1">
      <c r="B18" s="408" t="s">
        <v>112</v>
      </c>
      <c r="C18" s="142"/>
      <c r="D18" s="196"/>
      <c r="E18" s="197"/>
      <c r="F18" s="142"/>
      <c r="G18" s="143"/>
      <c r="H18" s="144"/>
      <c r="I18" s="142"/>
      <c r="J18" s="143"/>
      <c r="K18" s="144"/>
      <c r="L18" s="142"/>
      <c r="M18" s="143"/>
      <c r="N18" s="145"/>
      <c r="O18" s="401">
        <f>0+SUM(D23,G23,J23,M23)</f>
        <v>0</v>
      </c>
      <c r="P18" s="405">
        <f>0+SUM(E23,H23,K23,N23,)</f>
        <v>0</v>
      </c>
    </row>
    <row r="19" spans="2:16" ht="24.95" customHeight="1">
      <c r="B19" s="400"/>
      <c r="C19" s="146"/>
      <c r="D19" s="198"/>
      <c r="E19" s="199"/>
      <c r="F19" s="146"/>
      <c r="G19" s="147"/>
      <c r="H19" s="148"/>
      <c r="I19" s="146"/>
      <c r="J19" s="147"/>
      <c r="K19" s="148"/>
      <c r="L19" s="146"/>
      <c r="M19" s="147"/>
      <c r="N19" s="149"/>
      <c r="O19" s="402"/>
      <c r="P19" s="406"/>
    </row>
    <row r="20" spans="2:16" ht="24.95" customHeight="1">
      <c r="B20" s="400"/>
      <c r="C20" s="150"/>
      <c r="D20" s="200"/>
      <c r="E20" s="201"/>
      <c r="F20" s="150"/>
      <c r="G20" s="151"/>
      <c r="H20" s="152"/>
      <c r="I20" s="150"/>
      <c r="J20" s="151"/>
      <c r="K20" s="152"/>
      <c r="L20" s="150"/>
      <c r="M20" s="151"/>
      <c r="N20" s="153"/>
      <c r="O20" s="402"/>
      <c r="P20" s="406"/>
    </row>
    <row r="21" spans="2:16" ht="24.95" customHeight="1">
      <c r="B21" s="400"/>
      <c r="C21" s="146"/>
      <c r="D21" s="198"/>
      <c r="E21" s="199"/>
      <c r="F21" s="146"/>
      <c r="G21" s="147"/>
      <c r="H21" s="148"/>
      <c r="I21" s="146"/>
      <c r="J21" s="147"/>
      <c r="K21" s="148"/>
      <c r="L21" s="146"/>
      <c r="M21" s="147"/>
      <c r="N21" s="149"/>
      <c r="O21" s="402"/>
      <c r="P21" s="406"/>
    </row>
    <row r="22" spans="2:16" ht="24.95" customHeight="1">
      <c r="B22" s="400"/>
      <c r="C22" s="150"/>
      <c r="D22" s="200"/>
      <c r="E22" s="201"/>
      <c r="F22" s="150"/>
      <c r="G22" s="151"/>
      <c r="H22" s="152"/>
      <c r="I22" s="150"/>
      <c r="J22" s="151"/>
      <c r="K22" s="152"/>
      <c r="L22" s="150"/>
      <c r="M22" s="151"/>
      <c r="N22" s="153"/>
      <c r="O22" s="402"/>
      <c r="P22" s="406"/>
    </row>
    <row r="23" spans="2:16" ht="24.95" customHeight="1" thickBot="1">
      <c r="B23" s="404"/>
      <c r="C23" s="128" t="s">
        <v>48</v>
      </c>
      <c r="D23" s="203">
        <f>SUM(D18:D22)</f>
        <v>0</v>
      </c>
      <c r="E23" s="204">
        <f>SUM(E18:E22)</f>
        <v>0</v>
      </c>
      <c r="F23" s="128" t="s">
        <v>48</v>
      </c>
      <c r="G23" s="131">
        <f>SUM(G18:G22)</f>
        <v>0</v>
      </c>
      <c r="H23" s="133">
        <f>SUM(H18:H22)</f>
        <v>0</v>
      </c>
      <c r="I23" s="128" t="s">
        <v>48</v>
      </c>
      <c r="J23" s="131">
        <f>SUM(J18:J22)</f>
        <v>0</v>
      </c>
      <c r="K23" s="133">
        <f>SUM(K18:K22)</f>
        <v>0</v>
      </c>
      <c r="L23" s="128" t="s">
        <v>48</v>
      </c>
      <c r="M23" s="131">
        <f>SUM(M18:M22)</f>
        <v>0</v>
      </c>
      <c r="N23" s="133">
        <f>SUM(N18:N22)</f>
        <v>0</v>
      </c>
      <c r="O23" s="403"/>
      <c r="P23" s="407"/>
    </row>
    <row r="24" spans="2:16" ht="24.95" customHeight="1" thickTop="1">
      <c r="B24" s="399" t="s">
        <v>113</v>
      </c>
      <c r="C24" s="150"/>
      <c r="D24" s="200"/>
      <c r="E24" s="201"/>
      <c r="F24" s="150"/>
      <c r="G24" s="151"/>
      <c r="H24" s="152"/>
      <c r="I24" s="150"/>
      <c r="J24" s="151"/>
      <c r="K24" s="152"/>
      <c r="L24" s="150"/>
      <c r="M24" s="151"/>
      <c r="N24" s="153"/>
      <c r="O24" s="401">
        <f t="shared" ref="O24" si="0">0+SUM(D29,G29,J29,M29)</f>
        <v>0</v>
      </c>
      <c r="P24" s="405">
        <f t="shared" ref="P24" si="1">0+SUM(E29,H29,K29,N29,)</f>
        <v>0</v>
      </c>
    </row>
    <row r="25" spans="2:16" ht="24.95" customHeight="1">
      <c r="B25" s="400"/>
      <c r="C25" s="146"/>
      <c r="D25" s="198"/>
      <c r="E25" s="199"/>
      <c r="F25" s="146"/>
      <c r="G25" s="147"/>
      <c r="H25" s="148"/>
      <c r="I25" s="146"/>
      <c r="J25" s="147"/>
      <c r="K25" s="148"/>
      <c r="L25" s="146"/>
      <c r="M25" s="147"/>
      <c r="N25" s="149"/>
      <c r="O25" s="402"/>
      <c r="P25" s="406"/>
    </row>
    <row r="26" spans="2:16" ht="24.95" customHeight="1">
      <c r="B26" s="400"/>
      <c r="C26" s="150"/>
      <c r="D26" s="200"/>
      <c r="E26" s="201"/>
      <c r="F26" s="150"/>
      <c r="G26" s="151"/>
      <c r="H26" s="152"/>
      <c r="I26" s="150"/>
      <c r="J26" s="151"/>
      <c r="K26" s="152"/>
      <c r="L26" s="150"/>
      <c r="M26" s="151"/>
      <c r="N26" s="153"/>
      <c r="O26" s="402"/>
      <c r="P26" s="406"/>
    </row>
    <row r="27" spans="2:16" ht="24.95" customHeight="1">
      <c r="B27" s="400"/>
      <c r="C27" s="146"/>
      <c r="D27" s="198"/>
      <c r="E27" s="199"/>
      <c r="F27" s="146"/>
      <c r="G27" s="147"/>
      <c r="H27" s="148"/>
      <c r="I27" s="146"/>
      <c r="J27" s="147"/>
      <c r="K27" s="148"/>
      <c r="L27" s="146"/>
      <c r="M27" s="147"/>
      <c r="N27" s="149"/>
      <c r="O27" s="402"/>
      <c r="P27" s="406"/>
    </row>
    <row r="28" spans="2:16" ht="24.95" customHeight="1">
      <c r="B28" s="400"/>
      <c r="C28" s="150"/>
      <c r="D28" s="200"/>
      <c r="E28" s="201"/>
      <c r="F28" s="150"/>
      <c r="G28" s="151"/>
      <c r="H28" s="152"/>
      <c r="I28" s="150"/>
      <c r="J28" s="151"/>
      <c r="K28" s="152"/>
      <c r="L28" s="150"/>
      <c r="M28" s="151"/>
      <c r="N28" s="153"/>
      <c r="O28" s="402"/>
      <c r="P28" s="406"/>
    </row>
    <row r="29" spans="2:16" ht="24.95" customHeight="1" thickBot="1">
      <c r="B29" s="400"/>
      <c r="C29" s="128" t="s">
        <v>48</v>
      </c>
      <c r="D29" s="203">
        <f>SUM(D24:D28)</f>
        <v>0</v>
      </c>
      <c r="E29" s="204">
        <f>SUM(E24:E28)</f>
        <v>0</v>
      </c>
      <c r="F29" s="128" t="s">
        <v>48</v>
      </c>
      <c r="G29" s="131">
        <f>SUM(G24:G28)</f>
        <v>0</v>
      </c>
      <c r="H29" s="133">
        <f>SUM(H24:H28)</f>
        <v>0</v>
      </c>
      <c r="I29" s="128" t="s">
        <v>48</v>
      </c>
      <c r="J29" s="131">
        <f>SUM(J24:J28)</f>
        <v>0</v>
      </c>
      <c r="K29" s="133">
        <f>SUM(K24:K28)</f>
        <v>0</v>
      </c>
      <c r="L29" s="128" t="s">
        <v>48</v>
      </c>
      <c r="M29" s="131">
        <f>SUM(M24:M28)</f>
        <v>0</v>
      </c>
      <c r="N29" s="133">
        <f>SUM(N24:N28)</f>
        <v>0</v>
      </c>
      <c r="O29" s="403"/>
      <c r="P29" s="407"/>
    </row>
    <row r="30" spans="2:16" ht="24.95" customHeight="1" thickTop="1">
      <c r="B30" s="408" t="s">
        <v>114</v>
      </c>
      <c r="C30" s="142"/>
      <c r="D30" s="196"/>
      <c r="E30" s="197"/>
      <c r="F30" s="142"/>
      <c r="G30" s="143"/>
      <c r="H30" s="144"/>
      <c r="I30" s="142"/>
      <c r="J30" s="143"/>
      <c r="K30" s="144"/>
      <c r="L30" s="142"/>
      <c r="M30" s="143"/>
      <c r="N30" s="145"/>
      <c r="O30" s="401">
        <f t="shared" ref="O30" si="2">0+SUM(D35,G35,J35,M35)</f>
        <v>0</v>
      </c>
      <c r="P30" s="405">
        <f t="shared" ref="P30" si="3">0+SUM(E35,H35,K35,N35,)</f>
        <v>0</v>
      </c>
    </row>
    <row r="31" spans="2:16" ht="24.95" customHeight="1">
      <c r="B31" s="400"/>
      <c r="C31" s="146"/>
      <c r="D31" s="198"/>
      <c r="E31" s="199"/>
      <c r="F31" s="146"/>
      <c r="G31" s="147"/>
      <c r="H31" s="148"/>
      <c r="I31" s="146"/>
      <c r="J31" s="147"/>
      <c r="K31" s="148"/>
      <c r="L31" s="146"/>
      <c r="M31" s="147"/>
      <c r="N31" s="149"/>
      <c r="O31" s="402"/>
      <c r="P31" s="406"/>
    </row>
    <row r="32" spans="2:16" ht="24.95" customHeight="1">
      <c r="B32" s="400"/>
      <c r="C32" s="150"/>
      <c r="D32" s="200"/>
      <c r="E32" s="201"/>
      <c r="F32" s="150"/>
      <c r="G32" s="151"/>
      <c r="H32" s="152"/>
      <c r="I32" s="150"/>
      <c r="J32" s="151"/>
      <c r="K32" s="152"/>
      <c r="L32" s="150"/>
      <c r="M32" s="151"/>
      <c r="N32" s="153"/>
      <c r="O32" s="402"/>
      <c r="P32" s="406"/>
    </row>
    <row r="33" spans="2:16" ht="24.95" customHeight="1">
      <c r="B33" s="400"/>
      <c r="C33" s="146"/>
      <c r="D33" s="198"/>
      <c r="E33" s="199"/>
      <c r="F33" s="146"/>
      <c r="G33" s="147"/>
      <c r="H33" s="148"/>
      <c r="I33" s="146"/>
      <c r="J33" s="147"/>
      <c r="K33" s="148"/>
      <c r="L33" s="146"/>
      <c r="M33" s="147"/>
      <c r="N33" s="149"/>
      <c r="O33" s="402"/>
      <c r="P33" s="406"/>
    </row>
    <row r="34" spans="2:16" ht="24.95" customHeight="1">
      <c r="B34" s="400"/>
      <c r="C34" s="150"/>
      <c r="D34" s="200"/>
      <c r="E34" s="201"/>
      <c r="F34" s="150"/>
      <c r="G34" s="151"/>
      <c r="H34" s="152"/>
      <c r="I34" s="150"/>
      <c r="J34" s="151"/>
      <c r="K34" s="152"/>
      <c r="L34" s="150"/>
      <c r="M34" s="151"/>
      <c r="N34" s="153"/>
      <c r="O34" s="402"/>
      <c r="P34" s="406"/>
    </row>
    <row r="35" spans="2:16" ht="24.95" customHeight="1" thickBot="1">
      <c r="B35" s="404"/>
      <c r="C35" s="128" t="s">
        <v>48</v>
      </c>
      <c r="D35" s="203">
        <f>SUM(D30:D34)</f>
        <v>0</v>
      </c>
      <c r="E35" s="204">
        <f>SUM(E30:E34)</f>
        <v>0</v>
      </c>
      <c r="F35" s="128" t="s">
        <v>48</v>
      </c>
      <c r="G35" s="131">
        <f>SUM(G30:G34)</f>
        <v>0</v>
      </c>
      <c r="H35" s="133">
        <f>SUM(H30:H34)</f>
        <v>0</v>
      </c>
      <c r="I35" s="128" t="s">
        <v>48</v>
      </c>
      <c r="J35" s="131">
        <f>SUM(J30:J34)</f>
        <v>0</v>
      </c>
      <c r="K35" s="133">
        <f>SUM(K30:K34)</f>
        <v>0</v>
      </c>
      <c r="L35" s="128" t="s">
        <v>48</v>
      </c>
      <c r="M35" s="131">
        <f>SUM(M30:M34)</f>
        <v>0</v>
      </c>
      <c r="N35" s="133">
        <f>SUM(N30:N34)</f>
        <v>0</v>
      </c>
      <c r="O35" s="403"/>
      <c r="P35" s="407"/>
    </row>
    <row r="36" spans="2:16" ht="24.95" customHeight="1" thickTop="1">
      <c r="B36" s="399" t="s">
        <v>115</v>
      </c>
      <c r="C36" s="150"/>
      <c r="D36" s="200"/>
      <c r="E36" s="201"/>
      <c r="F36" s="150"/>
      <c r="G36" s="151"/>
      <c r="H36" s="152"/>
      <c r="I36" s="150"/>
      <c r="J36" s="151"/>
      <c r="K36" s="152"/>
      <c r="L36" s="150"/>
      <c r="M36" s="151"/>
      <c r="N36" s="153"/>
      <c r="O36" s="401">
        <f t="shared" ref="O36" si="4">0+SUM(D41,G41,J41,M41)</f>
        <v>0</v>
      </c>
      <c r="P36" s="405">
        <f t="shared" ref="P36" si="5">0+SUM(E41,H41,K41,N41,)</f>
        <v>0</v>
      </c>
    </row>
    <row r="37" spans="2:16" ht="24.95" customHeight="1">
      <c r="B37" s="400"/>
      <c r="C37" s="146"/>
      <c r="D37" s="198"/>
      <c r="E37" s="199"/>
      <c r="F37" s="146"/>
      <c r="G37" s="147"/>
      <c r="H37" s="148"/>
      <c r="I37" s="146"/>
      <c r="J37" s="147"/>
      <c r="K37" s="148"/>
      <c r="L37" s="146"/>
      <c r="M37" s="147"/>
      <c r="N37" s="149"/>
      <c r="O37" s="402"/>
      <c r="P37" s="406"/>
    </row>
    <row r="38" spans="2:16" ht="24.95" customHeight="1">
      <c r="B38" s="400"/>
      <c r="C38" s="150"/>
      <c r="D38" s="200"/>
      <c r="E38" s="201"/>
      <c r="F38" s="150"/>
      <c r="G38" s="151"/>
      <c r="H38" s="152"/>
      <c r="I38" s="150"/>
      <c r="J38" s="151"/>
      <c r="K38" s="152"/>
      <c r="L38" s="150"/>
      <c r="M38" s="151"/>
      <c r="N38" s="153"/>
      <c r="O38" s="402"/>
      <c r="P38" s="406"/>
    </row>
    <row r="39" spans="2:16" ht="24.95" customHeight="1">
      <c r="B39" s="400"/>
      <c r="C39" s="146"/>
      <c r="D39" s="198"/>
      <c r="E39" s="199"/>
      <c r="F39" s="146"/>
      <c r="G39" s="147"/>
      <c r="H39" s="148"/>
      <c r="I39" s="146"/>
      <c r="J39" s="147"/>
      <c r="K39" s="148"/>
      <c r="L39" s="146"/>
      <c r="M39" s="147"/>
      <c r="N39" s="149"/>
      <c r="O39" s="402"/>
      <c r="P39" s="406"/>
    </row>
    <row r="40" spans="2:16" ht="24.95" customHeight="1">
      <c r="B40" s="400"/>
      <c r="C40" s="150"/>
      <c r="D40" s="200"/>
      <c r="E40" s="201"/>
      <c r="F40" s="150"/>
      <c r="G40" s="151"/>
      <c r="H40" s="152"/>
      <c r="I40" s="150"/>
      <c r="J40" s="151"/>
      <c r="K40" s="152"/>
      <c r="L40" s="150"/>
      <c r="M40" s="151"/>
      <c r="N40" s="153"/>
      <c r="O40" s="402"/>
      <c r="P40" s="406"/>
    </row>
    <row r="41" spans="2:16" ht="24.95" customHeight="1" thickBot="1">
      <c r="B41" s="400"/>
      <c r="C41" s="128" t="s">
        <v>48</v>
      </c>
      <c r="D41" s="203">
        <f>SUM(D36:D40)</f>
        <v>0</v>
      </c>
      <c r="E41" s="204">
        <f>SUM(E36:E40)</f>
        <v>0</v>
      </c>
      <c r="F41" s="128" t="s">
        <v>48</v>
      </c>
      <c r="G41" s="131">
        <f>SUM(G36:G40)</f>
        <v>0</v>
      </c>
      <c r="H41" s="133">
        <f>SUM(H36:H40)</f>
        <v>0</v>
      </c>
      <c r="I41" s="128" t="s">
        <v>48</v>
      </c>
      <c r="J41" s="131">
        <f>SUM(J36:J40)</f>
        <v>0</v>
      </c>
      <c r="K41" s="133">
        <f>SUM(K36:K40)</f>
        <v>0</v>
      </c>
      <c r="L41" s="128" t="s">
        <v>48</v>
      </c>
      <c r="M41" s="131">
        <f>SUM(M36:M40)</f>
        <v>0</v>
      </c>
      <c r="N41" s="133">
        <f>SUM(N36:N40)</f>
        <v>0</v>
      </c>
      <c r="O41" s="403"/>
      <c r="P41" s="407"/>
    </row>
    <row r="42" spans="2:16" ht="24.95" customHeight="1" thickTop="1">
      <c r="B42" s="408" t="s">
        <v>116</v>
      </c>
      <c r="C42" s="142"/>
      <c r="D42" s="196"/>
      <c r="E42" s="197"/>
      <c r="F42" s="142"/>
      <c r="G42" s="143"/>
      <c r="H42" s="144"/>
      <c r="I42" s="142"/>
      <c r="J42" s="143"/>
      <c r="K42" s="144"/>
      <c r="L42" s="142"/>
      <c r="M42" s="143"/>
      <c r="N42" s="145"/>
      <c r="O42" s="401">
        <f t="shared" ref="O42" si="6">0+SUM(D47,G47,J47,M47)</f>
        <v>0</v>
      </c>
      <c r="P42" s="405">
        <f t="shared" ref="P42" si="7">0+SUM(E47,H47,K47,N47,)</f>
        <v>0</v>
      </c>
    </row>
    <row r="43" spans="2:16" ht="24.95" customHeight="1">
      <c r="B43" s="400"/>
      <c r="C43" s="146"/>
      <c r="D43" s="198"/>
      <c r="E43" s="199"/>
      <c r="F43" s="146"/>
      <c r="G43" s="147"/>
      <c r="H43" s="148"/>
      <c r="I43" s="146"/>
      <c r="J43" s="147"/>
      <c r="K43" s="148"/>
      <c r="L43" s="146"/>
      <c r="M43" s="147"/>
      <c r="N43" s="149"/>
      <c r="O43" s="402"/>
      <c r="P43" s="406"/>
    </row>
    <row r="44" spans="2:16" ht="24.95" customHeight="1">
      <c r="B44" s="400"/>
      <c r="C44" s="150"/>
      <c r="D44" s="200"/>
      <c r="E44" s="201"/>
      <c r="F44" s="150"/>
      <c r="G44" s="151"/>
      <c r="H44" s="152"/>
      <c r="I44" s="150"/>
      <c r="J44" s="151"/>
      <c r="K44" s="152"/>
      <c r="L44" s="150"/>
      <c r="M44" s="151"/>
      <c r="N44" s="153"/>
      <c r="O44" s="402"/>
      <c r="P44" s="406"/>
    </row>
    <row r="45" spans="2:16" ht="24.95" customHeight="1">
      <c r="B45" s="400"/>
      <c r="C45" s="146"/>
      <c r="D45" s="198"/>
      <c r="E45" s="199"/>
      <c r="F45" s="146"/>
      <c r="G45" s="147"/>
      <c r="H45" s="148"/>
      <c r="I45" s="146"/>
      <c r="J45" s="147"/>
      <c r="K45" s="148"/>
      <c r="L45" s="146"/>
      <c r="M45" s="147"/>
      <c r="N45" s="149"/>
      <c r="O45" s="402"/>
      <c r="P45" s="406"/>
    </row>
    <row r="46" spans="2:16" ht="24.95" customHeight="1">
      <c r="B46" s="400"/>
      <c r="C46" s="150"/>
      <c r="D46" s="200"/>
      <c r="E46" s="201"/>
      <c r="F46" s="150"/>
      <c r="G46" s="151"/>
      <c r="H46" s="152"/>
      <c r="I46" s="150"/>
      <c r="J46" s="151"/>
      <c r="K46" s="152"/>
      <c r="L46" s="150"/>
      <c r="M46" s="151"/>
      <c r="N46" s="153"/>
      <c r="O46" s="402"/>
      <c r="P46" s="406"/>
    </row>
    <row r="47" spans="2:16" ht="24.95" customHeight="1" thickBot="1">
      <c r="B47" s="404"/>
      <c r="C47" s="128" t="s">
        <v>48</v>
      </c>
      <c r="D47" s="203">
        <f>SUM(D42:D46)</f>
        <v>0</v>
      </c>
      <c r="E47" s="204">
        <f>SUM(E42:E46)</f>
        <v>0</v>
      </c>
      <c r="F47" s="128" t="s">
        <v>48</v>
      </c>
      <c r="G47" s="131">
        <f>SUM(G42:G46)</f>
        <v>0</v>
      </c>
      <c r="H47" s="133">
        <f>SUM(H42:H46)</f>
        <v>0</v>
      </c>
      <c r="I47" s="128" t="s">
        <v>48</v>
      </c>
      <c r="J47" s="131">
        <f>SUM(J42:J46)</f>
        <v>0</v>
      </c>
      <c r="K47" s="133">
        <f>SUM(K42:K46)</f>
        <v>0</v>
      </c>
      <c r="L47" s="128" t="s">
        <v>48</v>
      </c>
      <c r="M47" s="131">
        <f>SUM(M42:M46)</f>
        <v>0</v>
      </c>
      <c r="N47" s="133">
        <f>SUM(N42:N46)</f>
        <v>0</v>
      </c>
      <c r="O47" s="403"/>
      <c r="P47" s="407"/>
    </row>
    <row r="48" spans="2:16" ht="24.95" customHeight="1" thickTop="1">
      <c r="B48" s="399" t="s">
        <v>117</v>
      </c>
      <c r="C48" s="150"/>
      <c r="D48" s="200"/>
      <c r="E48" s="201"/>
      <c r="F48" s="150"/>
      <c r="G48" s="151"/>
      <c r="H48" s="152"/>
      <c r="I48" s="150"/>
      <c r="J48" s="151"/>
      <c r="K48" s="152"/>
      <c r="L48" s="150"/>
      <c r="M48" s="151"/>
      <c r="N48" s="153"/>
      <c r="O48" s="401">
        <f t="shared" ref="O48" si="8">0+SUM(D53,G53,J53,M53)</f>
        <v>0</v>
      </c>
      <c r="P48" s="405">
        <f t="shared" ref="P48" si="9">0+SUM(E53,H53,K53,N53,)</f>
        <v>0</v>
      </c>
    </row>
    <row r="49" spans="2:16" ht="24.95" customHeight="1">
      <c r="B49" s="400"/>
      <c r="C49" s="146"/>
      <c r="D49" s="198"/>
      <c r="E49" s="199"/>
      <c r="F49" s="146"/>
      <c r="G49" s="147"/>
      <c r="H49" s="148"/>
      <c r="I49" s="146"/>
      <c r="J49" s="147"/>
      <c r="K49" s="148"/>
      <c r="L49" s="146"/>
      <c r="M49" s="147"/>
      <c r="N49" s="149"/>
      <c r="O49" s="402"/>
      <c r="P49" s="406"/>
    </row>
    <row r="50" spans="2:16" ht="24.95" customHeight="1">
      <c r="B50" s="400"/>
      <c r="C50" s="150"/>
      <c r="D50" s="200"/>
      <c r="E50" s="201"/>
      <c r="F50" s="150"/>
      <c r="G50" s="151"/>
      <c r="H50" s="152"/>
      <c r="I50" s="150"/>
      <c r="J50" s="151"/>
      <c r="K50" s="152"/>
      <c r="L50" s="150"/>
      <c r="M50" s="151"/>
      <c r="N50" s="153"/>
      <c r="O50" s="402"/>
      <c r="P50" s="406"/>
    </row>
    <row r="51" spans="2:16" ht="24.95" customHeight="1">
      <c r="B51" s="400"/>
      <c r="C51" s="146"/>
      <c r="D51" s="198"/>
      <c r="E51" s="199"/>
      <c r="F51" s="146"/>
      <c r="G51" s="147"/>
      <c r="H51" s="148"/>
      <c r="I51" s="146"/>
      <c r="J51" s="147"/>
      <c r="K51" s="148"/>
      <c r="L51" s="146"/>
      <c r="M51" s="147"/>
      <c r="N51" s="149"/>
      <c r="O51" s="402"/>
      <c r="P51" s="406"/>
    </row>
    <row r="52" spans="2:16" ht="24.95" customHeight="1">
      <c r="B52" s="400"/>
      <c r="C52" s="150"/>
      <c r="D52" s="200"/>
      <c r="E52" s="201"/>
      <c r="F52" s="150"/>
      <c r="G52" s="151"/>
      <c r="H52" s="152"/>
      <c r="I52" s="150"/>
      <c r="J52" s="151"/>
      <c r="K52" s="152"/>
      <c r="L52" s="150"/>
      <c r="M52" s="151"/>
      <c r="N52" s="153"/>
      <c r="O52" s="402"/>
      <c r="P52" s="406"/>
    </row>
    <row r="53" spans="2:16" ht="24.95" customHeight="1" thickBot="1">
      <c r="B53" s="400"/>
      <c r="C53" s="128" t="s">
        <v>48</v>
      </c>
      <c r="D53" s="203">
        <f>SUM(D48:D52)</f>
        <v>0</v>
      </c>
      <c r="E53" s="204">
        <f>SUM(E48:E52)</f>
        <v>0</v>
      </c>
      <c r="F53" s="128" t="s">
        <v>48</v>
      </c>
      <c r="G53" s="131">
        <f>SUM(G48:G52)</f>
        <v>0</v>
      </c>
      <c r="H53" s="133">
        <f>SUM(H48:H52)</f>
        <v>0</v>
      </c>
      <c r="I53" s="128" t="s">
        <v>48</v>
      </c>
      <c r="J53" s="131">
        <f>SUM(J48:J52)</f>
        <v>0</v>
      </c>
      <c r="K53" s="133">
        <f>SUM(K48:K52)</f>
        <v>0</v>
      </c>
      <c r="L53" s="128" t="s">
        <v>48</v>
      </c>
      <c r="M53" s="131">
        <f>SUM(M48:M52)</f>
        <v>0</v>
      </c>
      <c r="N53" s="133">
        <f>SUM(N48:N52)</f>
        <v>0</v>
      </c>
      <c r="O53" s="403"/>
      <c r="P53" s="407"/>
    </row>
    <row r="54" spans="2:16" ht="24.95" customHeight="1" thickTop="1">
      <c r="B54" s="408" t="s">
        <v>118</v>
      </c>
      <c r="C54" s="142"/>
      <c r="D54" s="196"/>
      <c r="E54" s="197"/>
      <c r="F54" s="142"/>
      <c r="G54" s="143"/>
      <c r="H54" s="144"/>
      <c r="I54" s="142"/>
      <c r="J54" s="143"/>
      <c r="K54" s="144"/>
      <c r="L54" s="142"/>
      <c r="M54" s="143"/>
      <c r="N54" s="145"/>
      <c r="O54" s="401">
        <f t="shared" ref="O54" si="10">0+SUM(D59,G59,J59,M59)</f>
        <v>0</v>
      </c>
      <c r="P54" s="405">
        <f t="shared" ref="P54" si="11">0+SUM(E59,H59,K59,N59,)</f>
        <v>0</v>
      </c>
    </row>
    <row r="55" spans="2:16" ht="24.95" customHeight="1">
      <c r="B55" s="400"/>
      <c r="C55" s="146"/>
      <c r="D55" s="198"/>
      <c r="E55" s="199"/>
      <c r="F55" s="146"/>
      <c r="G55" s="147"/>
      <c r="H55" s="148"/>
      <c r="I55" s="146"/>
      <c r="J55" s="147"/>
      <c r="K55" s="148"/>
      <c r="L55" s="146"/>
      <c r="M55" s="147"/>
      <c r="N55" s="149"/>
      <c r="O55" s="402"/>
      <c r="P55" s="406"/>
    </row>
    <row r="56" spans="2:16" ht="24.95" customHeight="1">
      <c r="B56" s="400"/>
      <c r="C56" s="150"/>
      <c r="D56" s="200"/>
      <c r="E56" s="201"/>
      <c r="F56" s="150"/>
      <c r="G56" s="151"/>
      <c r="H56" s="152"/>
      <c r="I56" s="150"/>
      <c r="J56" s="151"/>
      <c r="K56" s="152"/>
      <c r="L56" s="150"/>
      <c r="M56" s="151"/>
      <c r="N56" s="153"/>
      <c r="O56" s="402"/>
      <c r="P56" s="406"/>
    </row>
    <row r="57" spans="2:16" ht="24.95" customHeight="1">
      <c r="B57" s="400"/>
      <c r="C57" s="146"/>
      <c r="D57" s="198"/>
      <c r="E57" s="199"/>
      <c r="F57" s="146"/>
      <c r="G57" s="147"/>
      <c r="H57" s="148"/>
      <c r="I57" s="146"/>
      <c r="J57" s="147"/>
      <c r="K57" s="148"/>
      <c r="L57" s="146"/>
      <c r="M57" s="147"/>
      <c r="N57" s="149"/>
      <c r="O57" s="402"/>
      <c r="P57" s="406"/>
    </row>
    <row r="58" spans="2:16" ht="24.95" customHeight="1">
      <c r="B58" s="400"/>
      <c r="C58" s="150"/>
      <c r="D58" s="200"/>
      <c r="E58" s="201"/>
      <c r="F58" s="150"/>
      <c r="G58" s="151"/>
      <c r="H58" s="152"/>
      <c r="I58" s="150"/>
      <c r="J58" s="151"/>
      <c r="K58" s="152"/>
      <c r="L58" s="150"/>
      <c r="M58" s="151"/>
      <c r="N58" s="153"/>
      <c r="O58" s="402"/>
      <c r="P58" s="406"/>
    </row>
    <row r="59" spans="2:16" ht="24.95" customHeight="1" thickBot="1">
      <c r="B59" s="404"/>
      <c r="C59" s="128" t="s">
        <v>48</v>
      </c>
      <c r="D59" s="203">
        <f>SUM(D54:D58)</f>
        <v>0</v>
      </c>
      <c r="E59" s="204">
        <f>SUM(E54:E58)</f>
        <v>0</v>
      </c>
      <c r="F59" s="128" t="s">
        <v>48</v>
      </c>
      <c r="G59" s="131">
        <f>SUM(G54:G58)</f>
        <v>0</v>
      </c>
      <c r="H59" s="133">
        <f>SUM(H54:H58)</f>
        <v>0</v>
      </c>
      <c r="I59" s="128" t="s">
        <v>48</v>
      </c>
      <c r="J59" s="131">
        <f>SUM(J54:J58)</f>
        <v>0</v>
      </c>
      <c r="K59" s="133">
        <f>SUM(K54:K58)</f>
        <v>0</v>
      </c>
      <c r="L59" s="128" t="s">
        <v>48</v>
      </c>
      <c r="M59" s="131">
        <f>SUM(M54:M58)</f>
        <v>0</v>
      </c>
      <c r="N59" s="133">
        <f>SUM(N54:N58)</f>
        <v>0</v>
      </c>
      <c r="O59" s="403"/>
      <c r="P59" s="407"/>
    </row>
    <row r="60" spans="2:16" ht="24.95" customHeight="1" thickTop="1">
      <c r="B60" s="399" t="s">
        <v>119</v>
      </c>
      <c r="C60" s="150"/>
      <c r="D60" s="200"/>
      <c r="E60" s="201"/>
      <c r="F60" s="150"/>
      <c r="G60" s="151"/>
      <c r="H60" s="152"/>
      <c r="I60" s="150"/>
      <c r="J60" s="151"/>
      <c r="K60" s="152"/>
      <c r="L60" s="150"/>
      <c r="M60" s="151"/>
      <c r="N60" s="153"/>
      <c r="O60" s="401">
        <f t="shared" ref="O60" si="12">0+SUM(D65,G65,J65,M65)</f>
        <v>0</v>
      </c>
      <c r="P60" s="405">
        <f t="shared" ref="P60" si="13">0+SUM(E65,H65,K65,N65,)</f>
        <v>0</v>
      </c>
    </row>
    <row r="61" spans="2:16" ht="24.95" customHeight="1">
      <c r="B61" s="400"/>
      <c r="C61" s="146"/>
      <c r="D61" s="198"/>
      <c r="E61" s="199"/>
      <c r="F61" s="146"/>
      <c r="G61" s="147"/>
      <c r="H61" s="148"/>
      <c r="I61" s="146"/>
      <c r="J61" s="147"/>
      <c r="K61" s="148"/>
      <c r="L61" s="146"/>
      <c r="M61" s="147"/>
      <c r="N61" s="149"/>
      <c r="O61" s="402"/>
      <c r="P61" s="406"/>
    </row>
    <row r="62" spans="2:16" ht="24.95" customHeight="1">
      <c r="B62" s="400"/>
      <c r="C62" s="150"/>
      <c r="D62" s="200"/>
      <c r="E62" s="201"/>
      <c r="F62" s="150"/>
      <c r="G62" s="151"/>
      <c r="H62" s="152"/>
      <c r="I62" s="150"/>
      <c r="J62" s="151"/>
      <c r="K62" s="152"/>
      <c r="L62" s="150"/>
      <c r="M62" s="151"/>
      <c r="N62" s="153"/>
      <c r="O62" s="402"/>
      <c r="P62" s="406"/>
    </row>
    <row r="63" spans="2:16" ht="24.95" customHeight="1">
      <c r="B63" s="400"/>
      <c r="C63" s="146"/>
      <c r="D63" s="198"/>
      <c r="E63" s="199"/>
      <c r="F63" s="146"/>
      <c r="G63" s="147"/>
      <c r="H63" s="148"/>
      <c r="I63" s="146"/>
      <c r="J63" s="147"/>
      <c r="K63" s="148"/>
      <c r="L63" s="146"/>
      <c r="M63" s="147"/>
      <c r="N63" s="149"/>
      <c r="O63" s="402"/>
      <c r="P63" s="406"/>
    </row>
    <row r="64" spans="2:16" ht="24.95" customHeight="1">
      <c r="B64" s="400"/>
      <c r="C64" s="150"/>
      <c r="D64" s="200"/>
      <c r="E64" s="201"/>
      <c r="F64" s="150"/>
      <c r="G64" s="151"/>
      <c r="H64" s="152"/>
      <c r="I64" s="150"/>
      <c r="J64" s="151"/>
      <c r="K64" s="152"/>
      <c r="L64" s="150"/>
      <c r="M64" s="151"/>
      <c r="N64" s="153"/>
      <c r="O64" s="402"/>
      <c r="P64" s="406"/>
    </row>
    <row r="65" spans="2:16" ht="24.95" customHeight="1" thickBot="1">
      <c r="B65" s="400"/>
      <c r="C65" s="128" t="s">
        <v>48</v>
      </c>
      <c r="D65" s="203">
        <f>SUM(D60:D64)</f>
        <v>0</v>
      </c>
      <c r="E65" s="204">
        <f>SUM(E60:E64)</f>
        <v>0</v>
      </c>
      <c r="F65" s="128" t="s">
        <v>48</v>
      </c>
      <c r="G65" s="131">
        <f>SUM(G60:G64)</f>
        <v>0</v>
      </c>
      <c r="H65" s="133">
        <f>SUM(H60:H64)</f>
        <v>0</v>
      </c>
      <c r="I65" s="128" t="s">
        <v>48</v>
      </c>
      <c r="J65" s="131">
        <f>SUM(J60:J64)</f>
        <v>0</v>
      </c>
      <c r="K65" s="133">
        <f>SUM(K60:K64)</f>
        <v>0</v>
      </c>
      <c r="L65" s="128" t="s">
        <v>48</v>
      </c>
      <c r="M65" s="131">
        <f>SUM(M60:M64)</f>
        <v>0</v>
      </c>
      <c r="N65" s="133">
        <f>SUM(N60:N64)</f>
        <v>0</v>
      </c>
      <c r="O65" s="403"/>
      <c r="P65" s="407"/>
    </row>
    <row r="66" spans="2:16" ht="24.95" customHeight="1" thickTop="1">
      <c r="B66" s="408" t="s">
        <v>120</v>
      </c>
      <c r="C66" s="142"/>
      <c r="D66" s="196"/>
      <c r="E66" s="197"/>
      <c r="F66" s="142"/>
      <c r="G66" s="143"/>
      <c r="H66" s="144"/>
      <c r="I66" s="142"/>
      <c r="J66" s="143"/>
      <c r="K66" s="144"/>
      <c r="L66" s="142"/>
      <c r="M66" s="143"/>
      <c r="N66" s="145"/>
      <c r="O66" s="401">
        <f t="shared" ref="O66" si="14">0+SUM(D71,G71,J71,M71)</f>
        <v>0</v>
      </c>
      <c r="P66" s="405">
        <f t="shared" ref="P66" si="15">0+SUM(E71,H71,K71,N71,)</f>
        <v>0</v>
      </c>
    </row>
    <row r="67" spans="2:16" ht="24.95" customHeight="1">
      <c r="B67" s="400"/>
      <c r="C67" s="146"/>
      <c r="D67" s="198"/>
      <c r="E67" s="199"/>
      <c r="F67" s="146"/>
      <c r="G67" s="147"/>
      <c r="H67" s="148"/>
      <c r="I67" s="146"/>
      <c r="J67" s="147"/>
      <c r="K67" s="148"/>
      <c r="L67" s="146"/>
      <c r="M67" s="147"/>
      <c r="N67" s="149"/>
      <c r="O67" s="402"/>
      <c r="P67" s="406"/>
    </row>
    <row r="68" spans="2:16" ht="24.95" customHeight="1">
      <c r="B68" s="400"/>
      <c r="C68" s="150"/>
      <c r="D68" s="200"/>
      <c r="E68" s="201"/>
      <c r="F68" s="150"/>
      <c r="G68" s="151"/>
      <c r="H68" s="152"/>
      <c r="I68" s="150"/>
      <c r="J68" s="151"/>
      <c r="K68" s="152"/>
      <c r="L68" s="150"/>
      <c r="M68" s="151"/>
      <c r="N68" s="153"/>
      <c r="O68" s="402"/>
      <c r="P68" s="406"/>
    </row>
    <row r="69" spans="2:16" ht="24.95" customHeight="1">
      <c r="B69" s="400"/>
      <c r="C69" s="146"/>
      <c r="D69" s="198"/>
      <c r="E69" s="199"/>
      <c r="F69" s="146"/>
      <c r="G69" s="147"/>
      <c r="H69" s="148"/>
      <c r="I69" s="146"/>
      <c r="J69" s="147"/>
      <c r="K69" s="148"/>
      <c r="L69" s="146"/>
      <c r="M69" s="147"/>
      <c r="N69" s="149"/>
      <c r="O69" s="402"/>
      <c r="P69" s="406"/>
    </row>
    <row r="70" spans="2:16" ht="24.95" customHeight="1">
      <c r="B70" s="400"/>
      <c r="C70" s="150"/>
      <c r="D70" s="200"/>
      <c r="E70" s="201"/>
      <c r="F70" s="150"/>
      <c r="G70" s="151"/>
      <c r="H70" s="152"/>
      <c r="I70" s="150"/>
      <c r="J70" s="151"/>
      <c r="K70" s="152"/>
      <c r="L70" s="150"/>
      <c r="M70" s="151"/>
      <c r="N70" s="153"/>
      <c r="O70" s="402"/>
      <c r="P70" s="406"/>
    </row>
    <row r="71" spans="2:16" ht="24.95" customHeight="1" thickBot="1">
      <c r="B71" s="404"/>
      <c r="C71" s="128" t="s">
        <v>48</v>
      </c>
      <c r="D71" s="203">
        <f>SUM(D66:D70)</f>
        <v>0</v>
      </c>
      <c r="E71" s="204">
        <f>SUM(E66:E70)</f>
        <v>0</v>
      </c>
      <c r="F71" s="128" t="s">
        <v>48</v>
      </c>
      <c r="G71" s="131">
        <f>SUM(G66:G70)</f>
        <v>0</v>
      </c>
      <c r="H71" s="133">
        <f>SUM(H66:H70)</f>
        <v>0</v>
      </c>
      <c r="I71" s="128" t="s">
        <v>48</v>
      </c>
      <c r="J71" s="131">
        <f>SUM(J66:J70)</f>
        <v>0</v>
      </c>
      <c r="K71" s="133">
        <f>SUM(K66:K70)</f>
        <v>0</v>
      </c>
      <c r="L71" s="128" t="s">
        <v>48</v>
      </c>
      <c r="M71" s="131">
        <f>SUM(M66:M70)</f>
        <v>0</v>
      </c>
      <c r="N71" s="133">
        <f>SUM(N66:N70)</f>
        <v>0</v>
      </c>
      <c r="O71" s="403"/>
      <c r="P71" s="407"/>
    </row>
    <row r="72" spans="2:16" ht="24.95" customHeight="1" thickTop="1">
      <c r="B72" s="399" t="s">
        <v>121</v>
      </c>
      <c r="C72" s="150"/>
      <c r="D72" s="200"/>
      <c r="E72" s="201"/>
      <c r="F72" s="150"/>
      <c r="G72" s="151"/>
      <c r="H72" s="152"/>
      <c r="I72" s="150"/>
      <c r="J72" s="151"/>
      <c r="K72" s="152"/>
      <c r="L72" s="150"/>
      <c r="M72" s="151"/>
      <c r="N72" s="153"/>
      <c r="O72" s="401">
        <f t="shared" ref="O72" si="16">0+SUM(D77,G77,J77,M77)</f>
        <v>0</v>
      </c>
      <c r="P72" s="405">
        <f>0+SUM(E77,H77,K77,N77,)</f>
        <v>0</v>
      </c>
    </row>
    <row r="73" spans="2:16" ht="24.95" customHeight="1">
      <c r="B73" s="400"/>
      <c r="C73" s="146"/>
      <c r="D73" s="198"/>
      <c r="E73" s="199"/>
      <c r="F73" s="146"/>
      <c r="G73" s="147"/>
      <c r="H73" s="148"/>
      <c r="I73" s="146"/>
      <c r="J73" s="147"/>
      <c r="K73" s="148"/>
      <c r="L73" s="146"/>
      <c r="M73" s="147"/>
      <c r="N73" s="149"/>
      <c r="O73" s="402"/>
      <c r="P73" s="406"/>
    </row>
    <row r="74" spans="2:16" ht="24.95" customHeight="1">
      <c r="B74" s="400"/>
      <c r="C74" s="150"/>
      <c r="D74" s="200"/>
      <c r="E74" s="201"/>
      <c r="F74" s="150"/>
      <c r="G74" s="151"/>
      <c r="H74" s="152"/>
      <c r="I74" s="150"/>
      <c r="J74" s="151"/>
      <c r="K74" s="152"/>
      <c r="L74" s="150"/>
      <c r="M74" s="151"/>
      <c r="N74" s="153"/>
      <c r="O74" s="402"/>
      <c r="P74" s="406"/>
    </row>
    <row r="75" spans="2:16" ht="24.95" customHeight="1">
      <c r="B75" s="400"/>
      <c r="C75" s="146"/>
      <c r="D75" s="198"/>
      <c r="E75" s="199"/>
      <c r="F75" s="146"/>
      <c r="G75" s="147"/>
      <c r="H75" s="148"/>
      <c r="I75" s="146"/>
      <c r="J75" s="147"/>
      <c r="K75" s="148"/>
      <c r="L75" s="146"/>
      <c r="M75" s="147"/>
      <c r="N75" s="149"/>
      <c r="O75" s="402"/>
      <c r="P75" s="406"/>
    </row>
    <row r="76" spans="2:16" ht="24.95" customHeight="1">
      <c r="B76" s="400"/>
      <c r="C76" s="150"/>
      <c r="D76" s="200"/>
      <c r="E76" s="201"/>
      <c r="F76" s="150"/>
      <c r="G76" s="151"/>
      <c r="H76" s="152"/>
      <c r="I76" s="150"/>
      <c r="J76" s="151"/>
      <c r="K76" s="152"/>
      <c r="L76" s="150"/>
      <c r="M76" s="151"/>
      <c r="N76" s="153"/>
      <c r="O76" s="402"/>
      <c r="P76" s="406"/>
    </row>
    <row r="77" spans="2:16" ht="24.95" customHeight="1" thickBot="1">
      <c r="B77" s="404"/>
      <c r="C77" s="128" t="s">
        <v>48</v>
      </c>
      <c r="D77" s="203">
        <f>SUM(D72:D76)</f>
        <v>0</v>
      </c>
      <c r="E77" s="204">
        <f>SUM(E72:E76)</f>
        <v>0</v>
      </c>
      <c r="F77" s="128" t="s">
        <v>48</v>
      </c>
      <c r="G77" s="131">
        <f>SUM(G72:G76)</f>
        <v>0</v>
      </c>
      <c r="H77" s="133">
        <f>SUM(H72:H76)</f>
        <v>0</v>
      </c>
      <c r="I77" s="128" t="s">
        <v>48</v>
      </c>
      <c r="J77" s="131">
        <f>SUM(J72:J76)</f>
        <v>0</v>
      </c>
      <c r="K77" s="133">
        <f>SUM(K72:K76)</f>
        <v>0</v>
      </c>
      <c r="L77" s="128" t="s">
        <v>48</v>
      </c>
      <c r="M77" s="131">
        <f>SUM(M72:M76)</f>
        <v>0</v>
      </c>
      <c r="N77" s="133">
        <f>SUM(N72:N76)</f>
        <v>0</v>
      </c>
      <c r="O77" s="403"/>
      <c r="P77" s="407"/>
    </row>
    <row r="78" spans="2:16" ht="19.5" thickTop="1"/>
  </sheetData>
  <sheetProtection formatCells="0" formatColumns="0" formatRows="0" insertColumns="0" insertRows="0" insertHyperlinks="0" deleteColumns="0" deleteRows="0" selectLockedCells="1" sort="0" autoFilter="0" pivotTables="0"/>
  <mergeCells count="41">
    <mergeCell ref="B42:B47"/>
    <mergeCell ref="O42:O47"/>
    <mergeCell ref="P42:P47"/>
    <mergeCell ref="C4:E4"/>
    <mergeCell ref="F4:H4"/>
    <mergeCell ref="I4:K4"/>
    <mergeCell ref="L4:N4"/>
    <mergeCell ref="O4:P4"/>
    <mergeCell ref="B6:B11"/>
    <mergeCell ref="O6:O11"/>
    <mergeCell ref="P6:P11"/>
    <mergeCell ref="B12:B17"/>
    <mergeCell ref="O12:O17"/>
    <mergeCell ref="P12:P17"/>
    <mergeCell ref="B30:B35"/>
    <mergeCell ref="O30:O35"/>
    <mergeCell ref="P30:P35"/>
    <mergeCell ref="B36:B41"/>
    <mergeCell ref="O36:O41"/>
    <mergeCell ref="P36:P41"/>
    <mergeCell ref="B18:B23"/>
    <mergeCell ref="O18:O23"/>
    <mergeCell ref="P18:P23"/>
    <mergeCell ref="B24:B29"/>
    <mergeCell ref="O24:O29"/>
    <mergeCell ref="P24:P29"/>
    <mergeCell ref="B48:B53"/>
    <mergeCell ref="O48:O53"/>
    <mergeCell ref="B72:B77"/>
    <mergeCell ref="O72:O77"/>
    <mergeCell ref="P72:P77"/>
    <mergeCell ref="B54:B59"/>
    <mergeCell ref="O54:O59"/>
    <mergeCell ref="P54:P59"/>
    <mergeCell ref="B60:B65"/>
    <mergeCell ref="O60:O65"/>
    <mergeCell ref="P60:P65"/>
    <mergeCell ref="B66:B71"/>
    <mergeCell ref="O66:O71"/>
    <mergeCell ref="P66:P71"/>
    <mergeCell ref="P48:P53"/>
  </mergeCells>
  <phoneticPr fontId="1"/>
  <pageMargins left="0.25" right="0.25" top="0.75" bottom="0.75" header="0.3" footer="0.3"/>
  <pageSetup paperSize="9" scale="38" fitToWidth="2"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5"/>
  <sheetViews>
    <sheetView showGridLines="0" zoomScale="85" zoomScaleNormal="85" workbookViewId="0">
      <selection activeCell="B2" sqref="B2"/>
    </sheetView>
  </sheetViews>
  <sheetFormatPr defaultColWidth="8.875" defaultRowHeight="18.75"/>
  <cols>
    <col min="1" max="1" width="2.625" customWidth="1"/>
    <col min="2" max="2" width="15.625" customWidth="1"/>
    <col min="3" max="16" width="20.625" customWidth="1"/>
    <col min="17" max="17" width="5.5" customWidth="1"/>
  </cols>
  <sheetData>
    <row r="1" spans="2:16" ht="46.5" customHeight="1">
      <c r="B1" s="10" t="s">
        <v>122</v>
      </c>
      <c r="C1" s="2"/>
    </row>
    <row r="2" spans="2:16" ht="66.75" customHeight="1">
      <c r="B2" s="2"/>
      <c r="C2" s="2"/>
    </row>
    <row r="3" spans="2:16" ht="23.25" customHeight="1" thickBot="1"/>
    <row r="4" spans="2:16" ht="20.25" thickTop="1" thickBot="1">
      <c r="B4" s="4"/>
      <c r="C4" s="7"/>
      <c r="D4" s="5" t="s">
        <v>123</v>
      </c>
      <c r="E4" s="5" t="s">
        <v>49</v>
      </c>
      <c r="F4" s="5" t="s">
        <v>112</v>
      </c>
      <c r="G4" s="5" t="s">
        <v>113</v>
      </c>
      <c r="H4" s="5" t="s">
        <v>114</v>
      </c>
      <c r="I4" s="5" t="s">
        <v>115</v>
      </c>
      <c r="J4" s="5" t="s">
        <v>116</v>
      </c>
      <c r="K4" s="5" t="s">
        <v>117</v>
      </c>
      <c r="L4" s="5" t="s">
        <v>118</v>
      </c>
      <c r="M4" s="5" t="s">
        <v>119</v>
      </c>
      <c r="N4" s="5" t="s">
        <v>120</v>
      </c>
      <c r="O4" s="6" t="s">
        <v>121</v>
      </c>
      <c r="P4" s="3" t="s">
        <v>124</v>
      </c>
    </row>
    <row r="5" spans="2:16" ht="20.25" thickTop="1">
      <c r="B5" s="417" t="s">
        <v>1</v>
      </c>
      <c r="C5" s="65">
        <f>設定!B5</f>
        <v>0</v>
      </c>
      <c r="D5" s="11">
        <f>'1月'!C6</f>
        <v>0</v>
      </c>
      <c r="E5" s="11">
        <f>'2月'!C6</f>
        <v>0</v>
      </c>
      <c r="F5" s="11">
        <f>'3月'!C6</f>
        <v>0</v>
      </c>
      <c r="G5" s="11">
        <f>'4月'!C6</f>
        <v>0</v>
      </c>
      <c r="H5" s="11">
        <f>'5月'!C6</f>
        <v>0</v>
      </c>
      <c r="I5" s="11">
        <f>'6月'!C6</f>
        <v>0</v>
      </c>
      <c r="J5" s="11">
        <f>'7月'!C6</f>
        <v>0</v>
      </c>
      <c r="K5" s="11">
        <f>'8月'!C6</f>
        <v>0</v>
      </c>
      <c r="L5" s="11">
        <f>'9月'!C6</f>
        <v>0</v>
      </c>
      <c r="M5" s="11">
        <f>'10月'!C6</f>
        <v>0</v>
      </c>
      <c r="N5" s="11">
        <f>'11月'!C6</f>
        <v>0</v>
      </c>
      <c r="O5" s="12">
        <f>'12月'!C6</f>
        <v>0</v>
      </c>
      <c r="P5" s="13">
        <f>SUM(D5:O5)</f>
        <v>0</v>
      </c>
    </row>
    <row r="6" spans="2:16" ht="19.5">
      <c r="B6" s="417"/>
      <c r="C6" s="66">
        <f>設定!B6</f>
        <v>0</v>
      </c>
      <c r="D6" s="14">
        <f>'1月'!C7</f>
        <v>0</v>
      </c>
      <c r="E6" s="14">
        <f>'2月'!C7</f>
        <v>0</v>
      </c>
      <c r="F6" s="14">
        <f>'3月'!C7</f>
        <v>0</v>
      </c>
      <c r="G6" s="14">
        <f>'4月'!C7</f>
        <v>0</v>
      </c>
      <c r="H6" s="14">
        <f>'5月'!C7</f>
        <v>0</v>
      </c>
      <c r="I6" s="14">
        <f>'6月'!C7</f>
        <v>0</v>
      </c>
      <c r="J6" s="14">
        <f>'7月'!C7</f>
        <v>0</v>
      </c>
      <c r="K6" s="14">
        <f>'8月'!C7</f>
        <v>0</v>
      </c>
      <c r="L6" s="14">
        <f>'9月'!C7</f>
        <v>0</v>
      </c>
      <c r="M6" s="14">
        <f>'10月'!C7</f>
        <v>0</v>
      </c>
      <c r="N6" s="14">
        <f>'11月'!C7</f>
        <v>0</v>
      </c>
      <c r="O6" s="15">
        <f>'12月'!C7</f>
        <v>0</v>
      </c>
      <c r="P6" s="16">
        <f t="shared" ref="P6:P14" si="0">SUM(D6:O6)</f>
        <v>0</v>
      </c>
    </row>
    <row r="7" spans="2:16" ht="19.5">
      <c r="B7" s="417"/>
      <c r="C7" s="67">
        <f>設定!B7</f>
        <v>0</v>
      </c>
      <c r="D7" s="17">
        <f>'1月'!C8</f>
        <v>0</v>
      </c>
      <c r="E7" s="17">
        <f>'2月'!C8</f>
        <v>0</v>
      </c>
      <c r="F7" s="17">
        <f>'3月'!C8</f>
        <v>0</v>
      </c>
      <c r="G7" s="17">
        <f>'4月'!C8</f>
        <v>0</v>
      </c>
      <c r="H7" s="17">
        <f>'5月'!C8</f>
        <v>0</v>
      </c>
      <c r="I7" s="17">
        <f>'6月'!C8</f>
        <v>0</v>
      </c>
      <c r="J7" s="17">
        <f>'7月'!C8</f>
        <v>0</v>
      </c>
      <c r="K7" s="17">
        <f>'8月'!C8</f>
        <v>0</v>
      </c>
      <c r="L7" s="17">
        <f>'9月'!C8</f>
        <v>0</v>
      </c>
      <c r="M7" s="17">
        <f>'10月'!C8</f>
        <v>0</v>
      </c>
      <c r="N7" s="17">
        <f>'11月'!C8</f>
        <v>0</v>
      </c>
      <c r="O7" s="18">
        <f>'12月'!C8</f>
        <v>0</v>
      </c>
      <c r="P7" s="19">
        <f t="shared" si="0"/>
        <v>0</v>
      </c>
    </row>
    <row r="8" spans="2:16" ht="19.5">
      <c r="B8" s="417"/>
      <c r="C8" s="66">
        <f>設定!B8</f>
        <v>0</v>
      </c>
      <c r="D8" s="20">
        <f>'1月'!C9</f>
        <v>0</v>
      </c>
      <c r="E8" s="20">
        <f>'2月'!C9</f>
        <v>0</v>
      </c>
      <c r="F8" s="20">
        <f>'3月'!C9</f>
        <v>0</v>
      </c>
      <c r="G8" s="20">
        <f>'4月'!C9</f>
        <v>0</v>
      </c>
      <c r="H8" s="20">
        <f>'5月'!C9</f>
        <v>0</v>
      </c>
      <c r="I8" s="20">
        <f>'6月'!C9</f>
        <v>0</v>
      </c>
      <c r="J8" s="20">
        <f>'7月'!C9</f>
        <v>0</v>
      </c>
      <c r="K8" s="20">
        <f>'8月'!C9</f>
        <v>0</v>
      </c>
      <c r="L8" s="20">
        <f>'9月'!C9</f>
        <v>0</v>
      </c>
      <c r="M8" s="20">
        <f>'10月'!C9</f>
        <v>0</v>
      </c>
      <c r="N8" s="20">
        <f>'11月'!C9</f>
        <v>0</v>
      </c>
      <c r="O8" s="21">
        <f>'12月'!C9</f>
        <v>0</v>
      </c>
      <c r="P8" s="22">
        <f t="shared" si="0"/>
        <v>0</v>
      </c>
    </row>
    <row r="9" spans="2:16" ht="19.5">
      <c r="B9" s="417"/>
      <c r="C9" s="67">
        <f>設定!B9</f>
        <v>0</v>
      </c>
      <c r="D9" s="23">
        <f>'1月'!C10</f>
        <v>0</v>
      </c>
      <c r="E9" s="23">
        <f>'2月'!C10</f>
        <v>0</v>
      </c>
      <c r="F9" s="23">
        <f>'3月'!C10</f>
        <v>0</v>
      </c>
      <c r="G9" s="23">
        <f>'4月'!C10</f>
        <v>0</v>
      </c>
      <c r="H9" s="23">
        <f>'5月'!C10</f>
        <v>0</v>
      </c>
      <c r="I9" s="23">
        <f>'6月'!C10</f>
        <v>0</v>
      </c>
      <c r="J9" s="23">
        <f>'7月'!C10</f>
        <v>0</v>
      </c>
      <c r="K9" s="23">
        <f>'8月'!C10</f>
        <v>0</v>
      </c>
      <c r="L9" s="23">
        <f>'9月'!C10</f>
        <v>0</v>
      </c>
      <c r="M9" s="23">
        <f>'10月'!C10</f>
        <v>0</v>
      </c>
      <c r="N9" s="23">
        <f>'11月'!C10</f>
        <v>0</v>
      </c>
      <c r="O9" s="24">
        <f>'12月'!C10</f>
        <v>0</v>
      </c>
      <c r="P9" s="25">
        <f t="shared" si="0"/>
        <v>0</v>
      </c>
    </row>
    <row r="10" spans="2:16" ht="19.5">
      <c r="B10" s="417"/>
      <c r="C10" s="66">
        <f>設定!B10</f>
        <v>0</v>
      </c>
      <c r="D10" s="26">
        <f>'1月'!C11</f>
        <v>0</v>
      </c>
      <c r="E10" s="26">
        <f>'2月'!C11</f>
        <v>0</v>
      </c>
      <c r="F10" s="26">
        <f>'3月'!C11</f>
        <v>0</v>
      </c>
      <c r="G10" s="26">
        <f>'4月'!C11</f>
        <v>0</v>
      </c>
      <c r="H10" s="26">
        <f>'5月'!C11</f>
        <v>0</v>
      </c>
      <c r="I10" s="26">
        <f>'6月'!C11</f>
        <v>0</v>
      </c>
      <c r="J10" s="26">
        <f>'7月'!C11</f>
        <v>0</v>
      </c>
      <c r="K10" s="26">
        <f>'8月'!C11</f>
        <v>0</v>
      </c>
      <c r="L10" s="26">
        <f>'9月'!C11</f>
        <v>0</v>
      </c>
      <c r="M10" s="26">
        <f>'10月'!C11</f>
        <v>0</v>
      </c>
      <c r="N10" s="26">
        <f>'11月'!C11</f>
        <v>0</v>
      </c>
      <c r="O10" s="27">
        <f>'12月'!C11</f>
        <v>0</v>
      </c>
      <c r="P10" s="87">
        <f t="shared" si="0"/>
        <v>0</v>
      </c>
    </row>
    <row r="11" spans="2:16" ht="19.5">
      <c r="B11" s="417"/>
      <c r="C11" s="67">
        <f>設定!B11</f>
        <v>0</v>
      </c>
      <c r="D11" s="23">
        <f>'1月'!C12</f>
        <v>0</v>
      </c>
      <c r="E11" s="23">
        <f>'2月'!C12</f>
        <v>0</v>
      </c>
      <c r="F11" s="23">
        <f>'3月'!C12</f>
        <v>0</v>
      </c>
      <c r="G11" s="23">
        <f>'4月'!C12</f>
        <v>0</v>
      </c>
      <c r="H11" s="23">
        <f>'5月'!C12</f>
        <v>0</v>
      </c>
      <c r="I11" s="23">
        <f>'6月'!C12</f>
        <v>0</v>
      </c>
      <c r="J11" s="23">
        <f>'7月'!C12</f>
        <v>0</v>
      </c>
      <c r="K11" s="23">
        <f>'8月'!C12</f>
        <v>0</v>
      </c>
      <c r="L11" s="23">
        <f>'9月'!C12</f>
        <v>0</v>
      </c>
      <c r="M11" s="23">
        <f>'10月'!C12</f>
        <v>0</v>
      </c>
      <c r="N11" s="23">
        <f>'11月'!C12</f>
        <v>0</v>
      </c>
      <c r="O11" s="24">
        <f>'12月'!C12</f>
        <v>0</v>
      </c>
      <c r="P11" s="25">
        <f t="shared" si="0"/>
        <v>0</v>
      </c>
    </row>
    <row r="12" spans="2:16" ht="19.5">
      <c r="B12" s="417"/>
      <c r="C12" s="66">
        <f>設定!B12</f>
        <v>0</v>
      </c>
      <c r="D12" s="26">
        <f>'1月'!C13</f>
        <v>0</v>
      </c>
      <c r="E12" s="26">
        <f>'2月'!C13</f>
        <v>0</v>
      </c>
      <c r="F12" s="26">
        <f>'3月'!C13</f>
        <v>0</v>
      </c>
      <c r="G12" s="26">
        <f>'4月'!C13</f>
        <v>0</v>
      </c>
      <c r="H12" s="26">
        <f>'5月'!C13</f>
        <v>0</v>
      </c>
      <c r="I12" s="26">
        <f>'6月'!C13</f>
        <v>0</v>
      </c>
      <c r="J12" s="26">
        <f>'7月'!C13</f>
        <v>0</v>
      </c>
      <c r="K12" s="26">
        <f>'8月'!C13</f>
        <v>0</v>
      </c>
      <c r="L12" s="26">
        <f>'9月'!C13</f>
        <v>0</v>
      </c>
      <c r="M12" s="26">
        <f>'10月'!C13</f>
        <v>0</v>
      </c>
      <c r="N12" s="26">
        <f>'11月'!C13</f>
        <v>0</v>
      </c>
      <c r="O12" s="27">
        <f>'12月'!C13</f>
        <v>0</v>
      </c>
      <c r="P12" s="28">
        <f t="shared" si="0"/>
        <v>0</v>
      </c>
    </row>
    <row r="13" spans="2:16" ht="19.5">
      <c r="B13" s="417"/>
      <c r="C13" s="67">
        <f>設定!B13</f>
        <v>0</v>
      </c>
      <c r="D13" s="23">
        <f>'1月'!C14</f>
        <v>0</v>
      </c>
      <c r="E13" s="23">
        <f>'2月'!C14</f>
        <v>0</v>
      </c>
      <c r="F13" s="23">
        <f>'3月'!C14</f>
        <v>0</v>
      </c>
      <c r="G13" s="23">
        <f>'4月'!C14</f>
        <v>0</v>
      </c>
      <c r="H13" s="23">
        <f>'5月'!C14</f>
        <v>0</v>
      </c>
      <c r="I13" s="23">
        <f>'6月'!C14</f>
        <v>0</v>
      </c>
      <c r="J13" s="23">
        <f>'7月'!C14</f>
        <v>0</v>
      </c>
      <c r="K13" s="23">
        <f>'8月'!C14</f>
        <v>0</v>
      </c>
      <c r="L13" s="23">
        <f>'9月'!C14</f>
        <v>0</v>
      </c>
      <c r="M13" s="23">
        <f>'10月'!C14</f>
        <v>0</v>
      </c>
      <c r="N13" s="23">
        <f>'11月'!C14</f>
        <v>0</v>
      </c>
      <c r="O13" s="24">
        <f>'12月'!C14</f>
        <v>0</v>
      </c>
      <c r="P13" s="25">
        <f t="shared" si="0"/>
        <v>0</v>
      </c>
    </row>
    <row r="14" spans="2:16" ht="20.25" thickBot="1">
      <c r="B14" s="417"/>
      <c r="C14" s="66">
        <f>設定!B14</f>
        <v>0</v>
      </c>
      <c r="D14" s="26">
        <f>'1月'!C15</f>
        <v>0</v>
      </c>
      <c r="E14" s="26">
        <f>'2月'!C15</f>
        <v>0</v>
      </c>
      <c r="F14" s="26">
        <f>'3月'!C15</f>
        <v>0</v>
      </c>
      <c r="G14" s="26">
        <f>'4月'!C15</f>
        <v>0</v>
      </c>
      <c r="H14" s="26">
        <f>'5月'!C15</f>
        <v>0</v>
      </c>
      <c r="I14" s="26">
        <f>'6月'!C15</f>
        <v>0</v>
      </c>
      <c r="J14" s="26">
        <f>'7月'!C15</f>
        <v>0</v>
      </c>
      <c r="K14" s="26">
        <f>'8月'!C15</f>
        <v>0</v>
      </c>
      <c r="L14" s="26">
        <f>'9月'!C15</f>
        <v>0</v>
      </c>
      <c r="M14" s="26">
        <f>'10月'!C15</f>
        <v>0</v>
      </c>
      <c r="N14" s="26">
        <f>'11月'!C15</f>
        <v>0</v>
      </c>
      <c r="O14" s="27">
        <f>'12月'!C15</f>
        <v>0</v>
      </c>
      <c r="P14" s="28">
        <f t="shared" si="0"/>
        <v>0</v>
      </c>
    </row>
    <row r="15" spans="2:16" ht="21" thickTop="1" thickBot="1">
      <c r="B15" s="418"/>
      <c r="C15" s="68" t="s">
        <v>125</v>
      </c>
      <c r="D15" s="29">
        <f>SUM(D5:D14)</f>
        <v>0</v>
      </c>
      <c r="E15" s="29">
        <f t="shared" ref="E15:O15" si="1">SUM(E5:E14)</f>
        <v>0</v>
      </c>
      <c r="F15" s="29">
        <f t="shared" si="1"/>
        <v>0</v>
      </c>
      <c r="G15" s="29">
        <f t="shared" si="1"/>
        <v>0</v>
      </c>
      <c r="H15" s="29">
        <f t="shared" si="1"/>
        <v>0</v>
      </c>
      <c r="I15" s="29">
        <f t="shared" si="1"/>
        <v>0</v>
      </c>
      <c r="J15" s="29">
        <f t="shared" si="1"/>
        <v>0</v>
      </c>
      <c r="K15" s="29">
        <f t="shared" si="1"/>
        <v>0</v>
      </c>
      <c r="L15" s="29">
        <f t="shared" si="1"/>
        <v>0</v>
      </c>
      <c r="M15" s="29">
        <f t="shared" si="1"/>
        <v>0</v>
      </c>
      <c r="N15" s="29">
        <f t="shared" si="1"/>
        <v>0</v>
      </c>
      <c r="O15" s="29">
        <f t="shared" si="1"/>
        <v>0</v>
      </c>
      <c r="P15" s="103">
        <f>SUM(P5:P14)</f>
        <v>0</v>
      </c>
    </row>
    <row r="16" spans="2:16" ht="20.25" thickTop="1">
      <c r="B16" s="419" t="s">
        <v>126</v>
      </c>
      <c r="C16" s="65">
        <f>設定!D5</f>
        <v>0</v>
      </c>
      <c r="D16" s="30">
        <f>'1月'!E6</f>
        <v>0</v>
      </c>
      <c r="E16" s="30">
        <f>'2月'!E6</f>
        <v>0</v>
      </c>
      <c r="F16" s="30">
        <f>'3月'!E6</f>
        <v>0</v>
      </c>
      <c r="G16" s="30">
        <f>'4月'!E6</f>
        <v>0</v>
      </c>
      <c r="H16" s="30">
        <f>'5月'!E6</f>
        <v>0</v>
      </c>
      <c r="I16" s="30">
        <f>'6月'!E6</f>
        <v>0</v>
      </c>
      <c r="J16" s="30">
        <f>'7月'!E6</f>
        <v>0</v>
      </c>
      <c r="K16" s="30">
        <f>'8月'!E6</f>
        <v>0</v>
      </c>
      <c r="L16" s="30">
        <f>'9月'!E6</f>
        <v>0</v>
      </c>
      <c r="M16" s="30">
        <f>'10月'!E6</f>
        <v>0</v>
      </c>
      <c r="N16" s="30">
        <f>'11月'!E6</f>
        <v>0</v>
      </c>
      <c r="O16" s="31">
        <f>'12月'!E6</f>
        <v>0</v>
      </c>
      <c r="P16" s="32">
        <f>SUM(D16:O16)</f>
        <v>0</v>
      </c>
    </row>
    <row r="17" spans="2:16" ht="19.5">
      <c r="B17" s="420"/>
      <c r="C17" s="69">
        <f>設定!D6</f>
        <v>0</v>
      </c>
      <c r="D17" s="33">
        <f>'1月'!E7</f>
        <v>0</v>
      </c>
      <c r="E17" s="33">
        <f>'2月'!E7</f>
        <v>0</v>
      </c>
      <c r="F17" s="33">
        <f>'3月'!E7</f>
        <v>0</v>
      </c>
      <c r="G17" s="33">
        <f>'4月'!E7</f>
        <v>0</v>
      </c>
      <c r="H17" s="33">
        <f>'5月'!E7</f>
        <v>0</v>
      </c>
      <c r="I17" s="33">
        <f>'6月'!E7</f>
        <v>0</v>
      </c>
      <c r="J17" s="33">
        <f>'7月'!E7</f>
        <v>0</v>
      </c>
      <c r="K17" s="33">
        <f>'8月'!E7</f>
        <v>0</v>
      </c>
      <c r="L17" s="33">
        <f>'9月'!E7</f>
        <v>0</v>
      </c>
      <c r="M17" s="33">
        <f>'10月'!E7</f>
        <v>0</v>
      </c>
      <c r="N17" s="33">
        <f>'11月'!E7</f>
        <v>0</v>
      </c>
      <c r="O17" s="34">
        <f>'12月'!E7</f>
        <v>0</v>
      </c>
      <c r="P17" s="35">
        <f t="shared" ref="P17:P25" si="2">SUM(D17:O17)</f>
        <v>0</v>
      </c>
    </row>
    <row r="18" spans="2:16" ht="19.5">
      <c r="B18" s="420"/>
      <c r="C18" s="70">
        <f>設定!D7</f>
        <v>0</v>
      </c>
      <c r="D18" s="23">
        <f>'1月'!E8</f>
        <v>0</v>
      </c>
      <c r="E18" s="23">
        <f>'2月'!E8</f>
        <v>0</v>
      </c>
      <c r="F18" s="23">
        <f>'3月'!E8</f>
        <v>0</v>
      </c>
      <c r="G18" s="23">
        <f>'4月'!E8</f>
        <v>0</v>
      </c>
      <c r="H18" s="23">
        <f>'5月'!E8</f>
        <v>0</v>
      </c>
      <c r="I18" s="23">
        <f>'6月'!E8</f>
        <v>0</v>
      </c>
      <c r="J18" s="23">
        <f>'7月'!E8</f>
        <v>0</v>
      </c>
      <c r="K18" s="23">
        <f>'8月'!E8</f>
        <v>0</v>
      </c>
      <c r="L18" s="23">
        <f>'9月'!E8</f>
        <v>0</v>
      </c>
      <c r="M18" s="23">
        <f>'10月'!E8</f>
        <v>0</v>
      </c>
      <c r="N18" s="23">
        <f>'11月'!E8</f>
        <v>0</v>
      </c>
      <c r="O18" s="24">
        <f>'12月'!E8</f>
        <v>0</v>
      </c>
      <c r="P18" s="25">
        <f t="shared" si="2"/>
        <v>0</v>
      </c>
    </row>
    <row r="19" spans="2:16" ht="19.5">
      <c r="B19" s="420"/>
      <c r="C19" s="69">
        <f>設定!D8</f>
        <v>0</v>
      </c>
      <c r="D19" s="33">
        <f>'1月'!E9</f>
        <v>0</v>
      </c>
      <c r="E19" s="33">
        <f>'2月'!E9</f>
        <v>0</v>
      </c>
      <c r="F19" s="33">
        <f>'3月'!E9</f>
        <v>0</v>
      </c>
      <c r="G19" s="33">
        <f>'4月'!E9</f>
        <v>0</v>
      </c>
      <c r="H19" s="33">
        <f>'5月'!E9</f>
        <v>0</v>
      </c>
      <c r="I19" s="33">
        <f>'6月'!E9</f>
        <v>0</v>
      </c>
      <c r="J19" s="33">
        <f>'7月'!E9</f>
        <v>0</v>
      </c>
      <c r="K19" s="33">
        <f>'8月'!E9</f>
        <v>0</v>
      </c>
      <c r="L19" s="33">
        <f>'9月'!E9</f>
        <v>0</v>
      </c>
      <c r="M19" s="33">
        <f>'10月'!E9</f>
        <v>0</v>
      </c>
      <c r="N19" s="33">
        <f>'11月'!E9</f>
        <v>0</v>
      </c>
      <c r="O19" s="34">
        <f>'12月'!E9</f>
        <v>0</v>
      </c>
      <c r="P19" s="35">
        <f t="shared" si="2"/>
        <v>0</v>
      </c>
    </row>
    <row r="20" spans="2:16" ht="19.5">
      <c r="B20" s="420"/>
      <c r="C20" s="70">
        <f>設定!D9</f>
        <v>0</v>
      </c>
      <c r="D20" s="23">
        <f>'1月'!E10</f>
        <v>0</v>
      </c>
      <c r="E20" s="23">
        <f>'2月'!E10</f>
        <v>0</v>
      </c>
      <c r="F20" s="23">
        <f>'3月'!E10</f>
        <v>0</v>
      </c>
      <c r="G20" s="23">
        <f>'4月'!E10</f>
        <v>0</v>
      </c>
      <c r="H20" s="23">
        <f>'5月'!E10</f>
        <v>0</v>
      </c>
      <c r="I20" s="23">
        <f>'6月'!E10</f>
        <v>0</v>
      </c>
      <c r="J20" s="23">
        <f>'7月'!E10</f>
        <v>0</v>
      </c>
      <c r="K20" s="23">
        <f>'8月'!E10</f>
        <v>0</v>
      </c>
      <c r="L20" s="23">
        <f>'9月'!E10</f>
        <v>0</v>
      </c>
      <c r="M20" s="23">
        <f>'10月'!E10</f>
        <v>0</v>
      </c>
      <c r="N20" s="23">
        <f>'11月'!E10</f>
        <v>0</v>
      </c>
      <c r="O20" s="24">
        <f>'12月'!E10</f>
        <v>0</v>
      </c>
      <c r="P20" s="25">
        <f t="shared" si="2"/>
        <v>0</v>
      </c>
    </row>
    <row r="21" spans="2:16" ht="19.5">
      <c r="B21" s="420"/>
      <c r="C21" s="69">
        <f>設定!D10</f>
        <v>0</v>
      </c>
      <c r="D21" s="33">
        <f>'1月'!E11</f>
        <v>0</v>
      </c>
      <c r="E21" s="33">
        <f>'2月'!E11</f>
        <v>0</v>
      </c>
      <c r="F21" s="33">
        <f>'3月'!E11</f>
        <v>0</v>
      </c>
      <c r="G21" s="33">
        <f>'4月'!E11</f>
        <v>0</v>
      </c>
      <c r="H21" s="33">
        <f>'5月'!E11</f>
        <v>0</v>
      </c>
      <c r="I21" s="33">
        <f>'6月'!E11</f>
        <v>0</v>
      </c>
      <c r="J21" s="33">
        <f>'7月'!E11</f>
        <v>0</v>
      </c>
      <c r="K21" s="33">
        <f>'8月'!E11</f>
        <v>0</v>
      </c>
      <c r="L21" s="33">
        <f>'9月'!E11</f>
        <v>0</v>
      </c>
      <c r="M21" s="33">
        <f>'10月'!E11</f>
        <v>0</v>
      </c>
      <c r="N21" s="33">
        <f>'11月'!E11</f>
        <v>0</v>
      </c>
      <c r="O21" s="34">
        <f>'12月'!E11</f>
        <v>0</v>
      </c>
      <c r="P21" s="88">
        <f t="shared" si="2"/>
        <v>0</v>
      </c>
    </row>
    <row r="22" spans="2:16" ht="19.5">
      <c r="B22" s="420"/>
      <c r="C22" s="70">
        <f>設定!D11</f>
        <v>0</v>
      </c>
      <c r="D22" s="23">
        <f>'1月'!E12</f>
        <v>0</v>
      </c>
      <c r="E22" s="23">
        <f>'2月'!E12</f>
        <v>0</v>
      </c>
      <c r="F22" s="23">
        <f>'3月'!E12</f>
        <v>0</v>
      </c>
      <c r="G22" s="23">
        <f>'4月'!E12</f>
        <v>0</v>
      </c>
      <c r="H22" s="23">
        <f>'5月'!E12</f>
        <v>0</v>
      </c>
      <c r="I22" s="23">
        <f>'6月'!E12</f>
        <v>0</v>
      </c>
      <c r="J22" s="23">
        <f>'7月'!E12</f>
        <v>0</v>
      </c>
      <c r="K22" s="23">
        <f>'8月'!E12</f>
        <v>0</v>
      </c>
      <c r="L22" s="23">
        <f>'9月'!E12</f>
        <v>0</v>
      </c>
      <c r="M22" s="23">
        <f>'10月'!E12</f>
        <v>0</v>
      </c>
      <c r="N22" s="23">
        <f>'11月'!E12</f>
        <v>0</v>
      </c>
      <c r="O22" s="24">
        <f>'12月'!E12</f>
        <v>0</v>
      </c>
      <c r="P22" s="25">
        <f>SUM(D22:O22)</f>
        <v>0</v>
      </c>
    </row>
    <row r="23" spans="2:16" ht="19.5">
      <c r="B23" s="420"/>
      <c r="C23" s="69">
        <f>設定!D12</f>
        <v>0</v>
      </c>
      <c r="D23" s="33">
        <f>'1月'!E13</f>
        <v>0</v>
      </c>
      <c r="E23" s="33">
        <f>'2月'!E13</f>
        <v>0</v>
      </c>
      <c r="F23" s="33">
        <f>'3月'!E13</f>
        <v>0</v>
      </c>
      <c r="G23" s="33">
        <f>'4月'!E13</f>
        <v>0</v>
      </c>
      <c r="H23" s="33">
        <f>'5月'!E13</f>
        <v>0</v>
      </c>
      <c r="I23" s="33">
        <f>'6月'!E13</f>
        <v>0</v>
      </c>
      <c r="J23" s="33">
        <f>'7月'!E13</f>
        <v>0</v>
      </c>
      <c r="K23" s="33">
        <f>'8月'!E13</f>
        <v>0</v>
      </c>
      <c r="L23" s="33">
        <f>'9月'!E13</f>
        <v>0</v>
      </c>
      <c r="M23" s="33">
        <f>'10月'!E13</f>
        <v>0</v>
      </c>
      <c r="N23" s="33">
        <f>'11月'!E13</f>
        <v>0</v>
      </c>
      <c r="O23" s="34">
        <f>'12月'!E13</f>
        <v>0</v>
      </c>
      <c r="P23" s="35">
        <f t="shared" si="2"/>
        <v>0</v>
      </c>
    </row>
    <row r="24" spans="2:16" ht="19.5">
      <c r="B24" s="420"/>
      <c r="C24" s="70">
        <f>設定!D13</f>
        <v>0</v>
      </c>
      <c r="D24" s="23">
        <f>'1月'!E14</f>
        <v>0</v>
      </c>
      <c r="E24" s="23">
        <f>'2月'!E14</f>
        <v>0</v>
      </c>
      <c r="F24" s="23">
        <f>'3月'!E14</f>
        <v>0</v>
      </c>
      <c r="G24" s="23">
        <f>'4月'!E14</f>
        <v>0</v>
      </c>
      <c r="H24" s="23">
        <f>'5月'!E14</f>
        <v>0</v>
      </c>
      <c r="I24" s="23">
        <f>'6月'!E14</f>
        <v>0</v>
      </c>
      <c r="J24" s="23">
        <f>'7月'!E14</f>
        <v>0</v>
      </c>
      <c r="K24" s="23">
        <f>'8月'!E14</f>
        <v>0</v>
      </c>
      <c r="L24" s="23">
        <f>'9月'!E14</f>
        <v>0</v>
      </c>
      <c r="M24" s="23">
        <f>'10月'!E14</f>
        <v>0</v>
      </c>
      <c r="N24" s="23">
        <f>'11月'!E14</f>
        <v>0</v>
      </c>
      <c r="O24" s="24">
        <f>'12月'!E14</f>
        <v>0</v>
      </c>
      <c r="P24" s="25">
        <f t="shared" si="2"/>
        <v>0</v>
      </c>
    </row>
    <row r="25" spans="2:16" ht="20.25" thickBot="1">
      <c r="B25" s="420"/>
      <c r="C25" s="69">
        <f>設定!D14</f>
        <v>0</v>
      </c>
      <c r="D25" s="33">
        <f>'1月'!E15</f>
        <v>0</v>
      </c>
      <c r="E25" s="33">
        <f>'2月'!E15</f>
        <v>0</v>
      </c>
      <c r="F25" s="33">
        <f>'3月'!E15</f>
        <v>0</v>
      </c>
      <c r="G25" s="33">
        <f>'4月'!E15</f>
        <v>0</v>
      </c>
      <c r="H25" s="33">
        <f>'5月'!E15</f>
        <v>0</v>
      </c>
      <c r="I25" s="33">
        <f>'6月'!E15</f>
        <v>0</v>
      </c>
      <c r="J25" s="33">
        <f>'7月'!E15</f>
        <v>0</v>
      </c>
      <c r="K25" s="33">
        <f>'8月'!E15</f>
        <v>0</v>
      </c>
      <c r="L25" s="33">
        <f>'9月'!E15</f>
        <v>0</v>
      </c>
      <c r="M25" s="33">
        <f>'10月'!E15</f>
        <v>0</v>
      </c>
      <c r="N25" s="33">
        <f>'11月'!E15</f>
        <v>0</v>
      </c>
      <c r="O25" s="34">
        <f>'12月'!E15</f>
        <v>0</v>
      </c>
      <c r="P25" s="35">
        <f t="shared" si="2"/>
        <v>0</v>
      </c>
    </row>
    <row r="26" spans="2:16" ht="21" thickTop="1" thickBot="1">
      <c r="B26" s="421"/>
      <c r="C26" s="71" t="s">
        <v>127</v>
      </c>
      <c r="D26" s="36">
        <f>SUM(D16:D25)</f>
        <v>0</v>
      </c>
      <c r="E26" s="36">
        <f>SUM(E16:E25)</f>
        <v>0</v>
      </c>
      <c r="F26" s="36">
        <f>SUM(F16:F25)</f>
        <v>0</v>
      </c>
      <c r="G26" s="36">
        <f t="shared" ref="G26:O26" si="3">SUM(G16:G25)</f>
        <v>0</v>
      </c>
      <c r="H26" s="36">
        <f t="shared" si="3"/>
        <v>0</v>
      </c>
      <c r="I26" s="36">
        <f t="shared" si="3"/>
        <v>0</v>
      </c>
      <c r="J26" s="36">
        <f t="shared" si="3"/>
        <v>0</v>
      </c>
      <c r="K26" s="36">
        <f t="shared" si="3"/>
        <v>0</v>
      </c>
      <c r="L26" s="36">
        <f t="shared" si="3"/>
        <v>0</v>
      </c>
      <c r="M26" s="36">
        <f t="shared" si="3"/>
        <v>0</v>
      </c>
      <c r="N26" s="36">
        <f t="shared" si="3"/>
        <v>0</v>
      </c>
      <c r="O26" s="36">
        <f t="shared" si="3"/>
        <v>0</v>
      </c>
      <c r="P26" s="104">
        <f>SUM(P16:P25)</f>
        <v>0</v>
      </c>
    </row>
    <row r="27" spans="2:16" ht="20.25" thickTop="1">
      <c r="B27" s="422" t="s">
        <v>3</v>
      </c>
      <c r="C27" s="72">
        <f>設定!F5</f>
        <v>0</v>
      </c>
      <c r="D27" s="37">
        <f>'1月'!G6</f>
        <v>0</v>
      </c>
      <c r="E27" s="37">
        <f>'2月'!G6</f>
        <v>0</v>
      </c>
      <c r="F27" s="37">
        <f>'3月'!G6</f>
        <v>0</v>
      </c>
      <c r="G27" s="37">
        <f>'4月'!G6</f>
        <v>0</v>
      </c>
      <c r="H27" s="37">
        <f>'5月'!G6</f>
        <v>0</v>
      </c>
      <c r="I27" s="37">
        <f>'6月'!G6</f>
        <v>0</v>
      </c>
      <c r="J27" s="37">
        <f>'7月'!G6</f>
        <v>0</v>
      </c>
      <c r="K27" s="37">
        <f>'8月'!G6</f>
        <v>0</v>
      </c>
      <c r="L27" s="37">
        <f>'9月'!G6</f>
        <v>0</v>
      </c>
      <c r="M27" s="37">
        <f>'10月'!G6</f>
        <v>0</v>
      </c>
      <c r="N27" s="37">
        <f>'11月'!G6</f>
        <v>0</v>
      </c>
      <c r="O27" s="38">
        <f>'12月'!G6</f>
        <v>0</v>
      </c>
      <c r="P27" s="39">
        <f>SUM(D27:O27)</f>
        <v>0</v>
      </c>
    </row>
    <row r="28" spans="2:16" ht="19.5">
      <c r="B28" s="423"/>
      <c r="C28" s="73">
        <f>設定!F6</f>
        <v>0</v>
      </c>
      <c r="D28" s="40">
        <f>'1月'!G7</f>
        <v>0</v>
      </c>
      <c r="E28" s="40">
        <f>'2月'!G7</f>
        <v>0</v>
      </c>
      <c r="F28" s="40">
        <f>'3月'!G7</f>
        <v>0</v>
      </c>
      <c r="G28" s="40">
        <f>'4月'!G7</f>
        <v>0</v>
      </c>
      <c r="H28" s="40">
        <f>'5月'!G7</f>
        <v>0</v>
      </c>
      <c r="I28" s="40">
        <f>'6月'!G7</f>
        <v>0</v>
      </c>
      <c r="J28" s="40">
        <f>'7月'!G7</f>
        <v>0</v>
      </c>
      <c r="K28" s="40">
        <f>'8月'!G7</f>
        <v>0</v>
      </c>
      <c r="L28" s="40">
        <f>'9月'!G7</f>
        <v>0</v>
      </c>
      <c r="M28" s="40">
        <f>'10月'!G7</f>
        <v>0</v>
      </c>
      <c r="N28" s="40">
        <f>'11月'!G7</f>
        <v>0</v>
      </c>
      <c r="O28" s="41">
        <f>'12月'!G7</f>
        <v>0</v>
      </c>
      <c r="P28" s="42">
        <f t="shared" ref="P28:P36" si="4">SUM(D28:O28)</f>
        <v>0</v>
      </c>
    </row>
    <row r="29" spans="2:16" ht="19.5">
      <c r="B29" s="423"/>
      <c r="C29" s="74">
        <f>設定!F7</f>
        <v>0</v>
      </c>
      <c r="D29" s="23">
        <f>'1月'!G8</f>
        <v>0</v>
      </c>
      <c r="E29" s="23">
        <f>'2月'!G8</f>
        <v>0</v>
      </c>
      <c r="F29" s="23">
        <f>'3月'!G8</f>
        <v>0</v>
      </c>
      <c r="G29" s="23">
        <f>'4月'!G8</f>
        <v>0</v>
      </c>
      <c r="H29" s="23">
        <f>'5月'!G8</f>
        <v>0</v>
      </c>
      <c r="I29" s="23">
        <f>'6月'!G8</f>
        <v>0</v>
      </c>
      <c r="J29" s="23">
        <f>'7月'!G8</f>
        <v>0</v>
      </c>
      <c r="K29" s="23">
        <f>'8月'!G8</f>
        <v>0</v>
      </c>
      <c r="L29" s="23">
        <f>'9月'!G8</f>
        <v>0</v>
      </c>
      <c r="M29" s="23">
        <f>'10月'!G8</f>
        <v>0</v>
      </c>
      <c r="N29" s="23">
        <f>'11月'!G8</f>
        <v>0</v>
      </c>
      <c r="O29" s="24">
        <f>'12月'!G8</f>
        <v>0</v>
      </c>
      <c r="P29" s="25">
        <f t="shared" si="4"/>
        <v>0</v>
      </c>
    </row>
    <row r="30" spans="2:16" ht="19.5">
      <c r="B30" s="423"/>
      <c r="C30" s="75">
        <f>設定!F8</f>
        <v>0</v>
      </c>
      <c r="D30" s="26">
        <f>'1月'!G9</f>
        <v>0</v>
      </c>
      <c r="E30" s="26">
        <f>'2月'!G9</f>
        <v>0</v>
      </c>
      <c r="F30" s="26">
        <f>'3月'!G9</f>
        <v>0</v>
      </c>
      <c r="G30" s="26">
        <f>'4月'!G9</f>
        <v>0</v>
      </c>
      <c r="H30" s="26">
        <f>'5月'!G9</f>
        <v>0</v>
      </c>
      <c r="I30" s="26">
        <f>'6月'!G9</f>
        <v>0</v>
      </c>
      <c r="J30" s="26">
        <f>'7月'!G9</f>
        <v>0</v>
      </c>
      <c r="K30" s="26">
        <f>'8月'!G9</f>
        <v>0</v>
      </c>
      <c r="L30" s="26">
        <f>'9月'!G9</f>
        <v>0</v>
      </c>
      <c r="M30" s="26">
        <f>'10月'!G9</f>
        <v>0</v>
      </c>
      <c r="N30" s="26">
        <f>'11月'!G9</f>
        <v>0</v>
      </c>
      <c r="O30" s="27">
        <f>'12月'!G9</f>
        <v>0</v>
      </c>
      <c r="P30" s="87">
        <f t="shared" si="4"/>
        <v>0</v>
      </c>
    </row>
    <row r="31" spans="2:16" ht="19.5">
      <c r="B31" s="423"/>
      <c r="C31" s="74">
        <f>設定!F9</f>
        <v>0</v>
      </c>
      <c r="D31" s="23">
        <f>'1月'!G10</f>
        <v>0</v>
      </c>
      <c r="E31" s="23">
        <f>'2月'!G10</f>
        <v>0</v>
      </c>
      <c r="F31" s="23">
        <f>'3月'!G10</f>
        <v>0</v>
      </c>
      <c r="G31" s="23">
        <f>'4月'!G10</f>
        <v>0</v>
      </c>
      <c r="H31" s="23">
        <f>'5月'!G10</f>
        <v>0</v>
      </c>
      <c r="I31" s="23">
        <f>'6月'!G10</f>
        <v>0</v>
      </c>
      <c r="J31" s="23">
        <f>'7月'!G10</f>
        <v>0</v>
      </c>
      <c r="K31" s="23">
        <f>'8月'!G10</f>
        <v>0</v>
      </c>
      <c r="L31" s="23">
        <f>'9月'!G10</f>
        <v>0</v>
      </c>
      <c r="M31" s="23">
        <f>'10月'!G10</f>
        <v>0</v>
      </c>
      <c r="N31" s="23">
        <f>'11月'!G10</f>
        <v>0</v>
      </c>
      <c r="O31" s="24">
        <f>'12月'!G10</f>
        <v>0</v>
      </c>
      <c r="P31" s="25">
        <f t="shared" si="4"/>
        <v>0</v>
      </c>
    </row>
    <row r="32" spans="2:16" ht="19.5">
      <c r="B32" s="423"/>
      <c r="C32" s="75">
        <f>設定!F10</f>
        <v>0</v>
      </c>
      <c r="D32" s="26">
        <f>'1月'!G11</f>
        <v>0</v>
      </c>
      <c r="E32" s="26">
        <f>'2月'!G11</f>
        <v>0</v>
      </c>
      <c r="F32" s="26">
        <f>'3月'!G11</f>
        <v>0</v>
      </c>
      <c r="G32" s="26">
        <f>'4月'!G11</f>
        <v>0</v>
      </c>
      <c r="H32" s="26">
        <f>'5月'!G11</f>
        <v>0</v>
      </c>
      <c r="I32" s="26">
        <f>'6月'!G11</f>
        <v>0</v>
      </c>
      <c r="J32" s="26">
        <f>'7月'!G11</f>
        <v>0</v>
      </c>
      <c r="K32" s="26">
        <f>'8月'!G11</f>
        <v>0</v>
      </c>
      <c r="L32" s="26">
        <f>'9月'!G11</f>
        <v>0</v>
      </c>
      <c r="M32" s="26">
        <f>'10月'!G11</f>
        <v>0</v>
      </c>
      <c r="N32" s="26">
        <f>'11月'!G11</f>
        <v>0</v>
      </c>
      <c r="O32" s="27">
        <f>'12月'!G11</f>
        <v>0</v>
      </c>
      <c r="P32" s="28">
        <f t="shared" si="4"/>
        <v>0</v>
      </c>
    </row>
    <row r="33" spans="2:16" ht="19.5">
      <c r="B33" s="423"/>
      <c r="C33" s="74">
        <f>設定!F11</f>
        <v>0</v>
      </c>
      <c r="D33" s="23">
        <f>'1月'!G12</f>
        <v>0</v>
      </c>
      <c r="E33" s="23">
        <f>'2月'!G12</f>
        <v>0</v>
      </c>
      <c r="F33" s="23">
        <f>'3月'!G12</f>
        <v>0</v>
      </c>
      <c r="G33" s="23">
        <f>'4月'!G12</f>
        <v>0</v>
      </c>
      <c r="H33" s="23">
        <f>'5月'!G12</f>
        <v>0</v>
      </c>
      <c r="I33" s="23">
        <f>'6月'!G12</f>
        <v>0</v>
      </c>
      <c r="J33" s="23">
        <f>'7月'!G12</f>
        <v>0</v>
      </c>
      <c r="K33" s="23">
        <f>'8月'!G12</f>
        <v>0</v>
      </c>
      <c r="L33" s="23">
        <f>'9月'!G12</f>
        <v>0</v>
      </c>
      <c r="M33" s="23">
        <f>'10月'!G12</f>
        <v>0</v>
      </c>
      <c r="N33" s="23">
        <f>'11月'!G12</f>
        <v>0</v>
      </c>
      <c r="O33" s="24">
        <f>'12月'!G12</f>
        <v>0</v>
      </c>
      <c r="P33" s="25">
        <f t="shared" si="4"/>
        <v>0</v>
      </c>
    </row>
    <row r="34" spans="2:16" ht="19.5">
      <c r="B34" s="423"/>
      <c r="C34" s="75">
        <f>設定!F12</f>
        <v>0</v>
      </c>
      <c r="D34" s="26">
        <f>'1月'!G13</f>
        <v>0</v>
      </c>
      <c r="E34" s="26">
        <f>'2月'!G13</f>
        <v>0</v>
      </c>
      <c r="F34" s="26">
        <f>'3月'!G13</f>
        <v>0</v>
      </c>
      <c r="G34" s="26">
        <f>'4月'!G13</f>
        <v>0</v>
      </c>
      <c r="H34" s="26">
        <f>'5月'!G13</f>
        <v>0</v>
      </c>
      <c r="I34" s="26">
        <f>'6月'!G13</f>
        <v>0</v>
      </c>
      <c r="J34" s="26">
        <f>'7月'!G13</f>
        <v>0</v>
      </c>
      <c r="K34" s="26">
        <f>'8月'!G13</f>
        <v>0</v>
      </c>
      <c r="L34" s="26">
        <f>'9月'!G13</f>
        <v>0</v>
      </c>
      <c r="M34" s="26">
        <f>'10月'!G13</f>
        <v>0</v>
      </c>
      <c r="N34" s="26">
        <f>'11月'!G13</f>
        <v>0</v>
      </c>
      <c r="O34" s="27">
        <f>'12月'!G13</f>
        <v>0</v>
      </c>
      <c r="P34" s="28">
        <f t="shared" si="4"/>
        <v>0</v>
      </c>
    </row>
    <row r="35" spans="2:16" ht="19.5">
      <c r="B35" s="423"/>
      <c r="C35" s="74">
        <f>設定!F13</f>
        <v>0</v>
      </c>
      <c r="D35" s="23">
        <f>'1月'!G14</f>
        <v>0</v>
      </c>
      <c r="E35" s="23">
        <f>'2月'!G14</f>
        <v>0</v>
      </c>
      <c r="F35" s="23">
        <f>'3月'!G14</f>
        <v>0</v>
      </c>
      <c r="G35" s="23">
        <f>'4月'!G14</f>
        <v>0</v>
      </c>
      <c r="H35" s="23">
        <f>'5月'!G14</f>
        <v>0</v>
      </c>
      <c r="I35" s="23">
        <f>'6月'!G14</f>
        <v>0</v>
      </c>
      <c r="J35" s="23">
        <f>'7月'!G14</f>
        <v>0</v>
      </c>
      <c r="K35" s="23">
        <f>'8月'!G14</f>
        <v>0</v>
      </c>
      <c r="L35" s="23">
        <f>'9月'!G14</f>
        <v>0</v>
      </c>
      <c r="M35" s="23">
        <f>'10月'!G14</f>
        <v>0</v>
      </c>
      <c r="N35" s="23">
        <f>'11月'!G14</f>
        <v>0</v>
      </c>
      <c r="O35" s="24">
        <f>'12月'!G14</f>
        <v>0</v>
      </c>
      <c r="P35" s="25">
        <f t="shared" si="4"/>
        <v>0</v>
      </c>
    </row>
    <row r="36" spans="2:16" ht="20.25" thickBot="1">
      <c r="B36" s="423"/>
      <c r="C36" s="75">
        <f>設定!F14</f>
        <v>0</v>
      </c>
      <c r="D36" s="26">
        <f>'1月'!G15</f>
        <v>0</v>
      </c>
      <c r="E36" s="26">
        <f>'2月'!G15</f>
        <v>0</v>
      </c>
      <c r="F36" s="26">
        <f>'3月'!G15</f>
        <v>0</v>
      </c>
      <c r="G36" s="26">
        <f>'4月'!G15</f>
        <v>0</v>
      </c>
      <c r="H36" s="26">
        <f>'5月'!G15</f>
        <v>0</v>
      </c>
      <c r="I36" s="26">
        <f>'6月'!G15</f>
        <v>0</v>
      </c>
      <c r="J36" s="26">
        <f>'7月'!G15</f>
        <v>0</v>
      </c>
      <c r="K36" s="26">
        <f>'8月'!G15</f>
        <v>0</v>
      </c>
      <c r="L36" s="26">
        <f>'9月'!G15</f>
        <v>0</v>
      </c>
      <c r="M36" s="26">
        <f>'10月'!G15</f>
        <v>0</v>
      </c>
      <c r="N36" s="26">
        <f>'11月'!G15</f>
        <v>0</v>
      </c>
      <c r="O36" s="27">
        <f>'12月'!G15</f>
        <v>0</v>
      </c>
      <c r="P36" s="28">
        <f t="shared" si="4"/>
        <v>0</v>
      </c>
    </row>
    <row r="37" spans="2:16" ht="21" thickTop="1" thickBot="1">
      <c r="B37" s="423"/>
      <c r="C37" s="76" t="s">
        <v>128</v>
      </c>
      <c r="D37" s="43">
        <f>SUM(D27:D36)</f>
        <v>0</v>
      </c>
      <c r="E37" s="43">
        <f t="shared" ref="E37:O37" si="5">SUM(E27:E36)</f>
        <v>0</v>
      </c>
      <c r="F37" s="43">
        <f>SUM(F27:F36)</f>
        <v>0</v>
      </c>
      <c r="G37" s="43">
        <f t="shared" si="5"/>
        <v>0</v>
      </c>
      <c r="H37" s="43">
        <f t="shared" si="5"/>
        <v>0</v>
      </c>
      <c r="I37" s="43">
        <f t="shared" si="5"/>
        <v>0</v>
      </c>
      <c r="J37" s="43">
        <f t="shared" si="5"/>
        <v>0</v>
      </c>
      <c r="K37" s="43">
        <f t="shared" si="5"/>
        <v>0</v>
      </c>
      <c r="L37" s="43">
        <f t="shared" si="5"/>
        <v>0</v>
      </c>
      <c r="M37" s="43">
        <f t="shared" si="5"/>
        <v>0</v>
      </c>
      <c r="N37" s="43">
        <f t="shared" si="5"/>
        <v>0</v>
      </c>
      <c r="O37" s="43">
        <f t="shared" si="5"/>
        <v>0</v>
      </c>
      <c r="P37" s="105">
        <f>SUM(P27:P36)</f>
        <v>0</v>
      </c>
    </row>
    <row r="38" spans="2:16" ht="21" thickTop="1" thickBot="1">
      <c r="B38" s="94" t="s">
        <v>94</v>
      </c>
      <c r="C38" s="95" t="s">
        <v>129</v>
      </c>
      <c r="D38" s="96">
        <f>'1月'!I16</f>
        <v>0</v>
      </c>
      <c r="E38" s="96">
        <f>'2月'!I16</f>
        <v>0</v>
      </c>
      <c r="F38" s="96">
        <f>'3月'!I16</f>
        <v>0</v>
      </c>
      <c r="G38" s="96">
        <f>'4月'!I16</f>
        <v>0</v>
      </c>
      <c r="H38" s="96">
        <f>'5月'!I16</f>
        <v>0</v>
      </c>
      <c r="I38" s="96">
        <f>'6月'!I16</f>
        <v>0</v>
      </c>
      <c r="J38" s="96">
        <f>'7月'!I16</f>
        <v>0</v>
      </c>
      <c r="K38" s="96">
        <f>'8月'!I16</f>
        <v>0</v>
      </c>
      <c r="L38" s="96">
        <f>'9月'!I16</f>
        <v>0</v>
      </c>
      <c r="M38" s="96">
        <f>'10月'!I16</f>
        <v>0</v>
      </c>
      <c r="N38" s="96">
        <f>'11月'!I16</f>
        <v>0</v>
      </c>
      <c r="O38" s="97">
        <f>'12月'!I16</f>
        <v>0</v>
      </c>
      <c r="P38" s="106">
        <f>SUM(D38:O38)</f>
        <v>0</v>
      </c>
    </row>
    <row r="39" spans="2:16" ht="20.25" thickTop="1">
      <c r="B39" s="424" t="s">
        <v>4</v>
      </c>
      <c r="C39" s="77">
        <f>設定!H5</f>
        <v>0</v>
      </c>
      <c r="D39" s="11">
        <f>'1月'!K6</f>
        <v>0</v>
      </c>
      <c r="E39" s="11">
        <f>'2月'!K6</f>
        <v>0</v>
      </c>
      <c r="F39" s="11">
        <f>'3月'!K6</f>
        <v>0</v>
      </c>
      <c r="G39" s="11">
        <f>'4月'!K6</f>
        <v>0</v>
      </c>
      <c r="H39" s="11">
        <f>'5月'!K6</f>
        <v>0</v>
      </c>
      <c r="I39" s="11">
        <f>'6月'!K6</f>
        <v>0</v>
      </c>
      <c r="J39" s="11">
        <f>'7月'!K6</f>
        <v>0</v>
      </c>
      <c r="K39" s="11">
        <f>'8月'!K6</f>
        <v>0</v>
      </c>
      <c r="L39" s="11">
        <f>'9月'!K6</f>
        <v>0</v>
      </c>
      <c r="M39" s="11">
        <f>'10月'!K6</f>
        <v>0</v>
      </c>
      <c r="N39" s="11">
        <f>'11月'!K6</f>
        <v>0</v>
      </c>
      <c r="O39" s="12">
        <f>'12月'!K6</f>
        <v>0</v>
      </c>
      <c r="P39" s="13">
        <f>SUM(D39:O39)</f>
        <v>0</v>
      </c>
    </row>
    <row r="40" spans="2:16" ht="19.5">
      <c r="B40" s="425"/>
      <c r="C40" s="73">
        <f>設定!H6</f>
        <v>0</v>
      </c>
      <c r="D40" s="14">
        <f>'1月'!K7</f>
        <v>0</v>
      </c>
      <c r="E40" s="14">
        <f>'2月'!K7</f>
        <v>0</v>
      </c>
      <c r="F40" s="14">
        <f>'3月'!K7</f>
        <v>0</v>
      </c>
      <c r="G40" s="14">
        <f>'4月'!K7</f>
        <v>0</v>
      </c>
      <c r="H40" s="14">
        <f>'5月'!K7</f>
        <v>0</v>
      </c>
      <c r="I40" s="14">
        <f>'6月'!K7</f>
        <v>0</v>
      </c>
      <c r="J40" s="14">
        <f>'7月'!K7</f>
        <v>0</v>
      </c>
      <c r="K40" s="14">
        <f>'8月'!K7</f>
        <v>0</v>
      </c>
      <c r="L40" s="14">
        <f>'9月'!K7</f>
        <v>0</v>
      </c>
      <c r="M40" s="14">
        <f>'10月'!K7</f>
        <v>0</v>
      </c>
      <c r="N40" s="14">
        <f>'11月'!K7</f>
        <v>0</v>
      </c>
      <c r="O40" s="15">
        <f>'12月'!K7</f>
        <v>0</v>
      </c>
      <c r="P40" s="16">
        <f t="shared" ref="P40:P54" si="6">SUM(D40:O40)</f>
        <v>0</v>
      </c>
    </row>
    <row r="41" spans="2:16" ht="19.5">
      <c r="B41" s="425"/>
      <c r="C41" s="74">
        <f>設定!H7</f>
        <v>0</v>
      </c>
      <c r="D41" s="17">
        <f>'1月'!K8</f>
        <v>0</v>
      </c>
      <c r="E41" s="17">
        <f>'2月'!K8</f>
        <v>0</v>
      </c>
      <c r="F41" s="17">
        <f>'3月'!K8</f>
        <v>0</v>
      </c>
      <c r="G41" s="17">
        <f>'4月'!K8</f>
        <v>0</v>
      </c>
      <c r="H41" s="17">
        <f>'5月'!K8</f>
        <v>0</v>
      </c>
      <c r="I41" s="17">
        <f>'6月'!K8</f>
        <v>0</v>
      </c>
      <c r="J41" s="17">
        <f>'7月'!K8</f>
        <v>0</v>
      </c>
      <c r="K41" s="17">
        <f>'8月'!K8</f>
        <v>0</v>
      </c>
      <c r="L41" s="17">
        <f>'9月'!K8</f>
        <v>0</v>
      </c>
      <c r="M41" s="17">
        <f>'10月'!K8</f>
        <v>0</v>
      </c>
      <c r="N41" s="17">
        <f>'11月'!K8</f>
        <v>0</v>
      </c>
      <c r="O41" s="18">
        <f>'12月'!K8</f>
        <v>0</v>
      </c>
      <c r="P41" s="19">
        <f t="shared" si="6"/>
        <v>0</v>
      </c>
    </row>
    <row r="42" spans="2:16" ht="19.5">
      <c r="B42" s="425"/>
      <c r="C42" s="75">
        <f>設定!H8</f>
        <v>0</v>
      </c>
      <c r="D42" s="20">
        <f>'1月'!K9</f>
        <v>0</v>
      </c>
      <c r="E42" s="20">
        <f>'2月'!K9</f>
        <v>0</v>
      </c>
      <c r="F42" s="20">
        <f>'3月'!K9</f>
        <v>0</v>
      </c>
      <c r="G42" s="20">
        <f>'4月'!K9</f>
        <v>0</v>
      </c>
      <c r="H42" s="20">
        <f>'5月'!K9</f>
        <v>0</v>
      </c>
      <c r="I42" s="20">
        <f>'6月'!K9</f>
        <v>0</v>
      </c>
      <c r="J42" s="20">
        <f>'7月'!K9</f>
        <v>0</v>
      </c>
      <c r="K42" s="20">
        <f>'8月'!K9</f>
        <v>0</v>
      </c>
      <c r="L42" s="20">
        <f>'9月'!K9</f>
        <v>0</v>
      </c>
      <c r="M42" s="20">
        <f>'10月'!K9</f>
        <v>0</v>
      </c>
      <c r="N42" s="20">
        <f>'11月'!K9</f>
        <v>0</v>
      </c>
      <c r="O42" s="21">
        <f>'12月'!K9</f>
        <v>0</v>
      </c>
      <c r="P42" s="22">
        <f>SUM(D42:O42)</f>
        <v>0</v>
      </c>
    </row>
    <row r="43" spans="2:16" ht="19.5">
      <c r="B43" s="425"/>
      <c r="C43" s="74">
        <f>設定!H9</f>
        <v>0</v>
      </c>
      <c r="D43" s="17">
        <f>'1月'!K10</f>
        <v>0</v>
      </c>
      <c r="E43" s="17">
        <f>'2月'!K10</f>
        <v>0</v>
      </c>
      <c r="F43" s="17">
        <f>'3月'!K10</f>
        <v>0</v>
      </c>
      <c r="G43" s="17">
        <f>'4月'!K10</f>
        <v>0</v>
      </c>
      <c r="H43" s="17">
        <f>'5月'!K10</f>
        <v>0</v>
      </c>
      <c r="I43" s="17">
        <f>'6月'!K10</f>
        <v>0</v>
      </c>
      <c r="J43" s="17">
        <f>'7月'!K10</f>
        <v>0</v>
      </c>
      <c r="K43" s="17">
        <f>'8月'!K10</f>
        <v>0</v>
      </c>
      <c r="L43" s="17">
        <f>'9月'!K10</f>
        <v>0</v>
      </c>
      <c r="M43" s="17">
        <f>'10月'!K10</f>
        <v>0</v>
      </c>
      <c r="N43" s="17">
        <f>'11月'!K10</f>
        <v>0</v>
      </c>
      <c r="O43" s="18">
        <f>'12月'!K10</f>
        <v>0</v>
      </c>
      <c r="P43" s="39">
        <f t="shared" si="6"/>
        <v>0</v>
      </c>
    </row>
    <row r="44" spans="2:16" ht="19.5">
      <c r="B44" s="425"/>
      <c r="C44" s="75">
        <f>設定!H10</f>
        <v>0</v>
      </c>
      <c r="D44" s="20">
        <f>'1月'!K11</f>
        <v>0</v>
      </c>
      <c r="E44" s="20">
        <f>'2月'!K11</f>
        <v>0</v>
      </c>
      <c r="F44" s="20">
        <f>'3月'!K11</f>
        <v>0</v>
      </c>
      <c r="G44" s="20">
        <f>'4月'!K11</f>
        <v>0</v>
      </c>
      <c r="H44" s="20">
        <f>'5月'!K11</f>
        <v>0</v>
      </c>
      <c r="I44" s="20">
        <f>'6月'!K11</f>
        <v>0</v>
      </c>
      <c r="J44" s="20">
        <f>'7月'!K11</f>
        <v>0</v>
      </c>
      <c r="K44" s="20">
        <f>'8月'!K11</f>
        <v>0</v>
      </c>
      <c r="L44" s="20">
        <f>'9月'!K11</f>
        <v>0</v>
      </c>
      <c r="M44" s="20">
        <f>'10月'!K11</f>
        <v>0</v>
      </c>
      <c r="N44" s="20">
        <f>'11月'!K11</f>
        <v>0</v>
      </c>
      <c r="O44" s="21">
        <f>'12月'!K11</f>
        <v>0</v>
      </c>
      <c r="P44" s="22">
        <f t="shared" si="6"/>
        <v>0</v>
      </c>
    </row>
    <row r="45" spans="2:16" ht="19.5">
      <c r="B45" s="425"/>
      <c r="C45" s="74">
        <f>設定!H11</f>
        <v>0</v>
      </c>
      <c r="D45" s="17">
        <f>'1月'!K12</f>
        <v>0</v>
      </c>
      <c r="E45" s="17">
        <f>'2月'!K12</f>
        <v>0</v>
      </c>
      <c r="F45" s="17">
        <f>'3月'!K12</f>
        <v>0</v>
      </c>
      <c r="G45" s="17">
        <f>'4月'!K12</f>
        <v>0</v>
      </c>
      <c r="H45" s="17">
        <f>'5月'!K12</f>
        <v>0</v>
      </c>
      <c r="I45" s="17">
        <f>'6月'!K12</f>
        <v>0</v>
      </c>
      <c r="J45" s="17">
        <f>'7月'!K12</f>
        <v>0</v>
      </c>
      <c r="K45" s="17">
        <f>'8月'!K12</f>
        <v>0</v>
      </c>
      <c r="L45" s="17">
        <f>'9月'!K12</f>
        <v>0</v>
      </c>
      <c r="M45" s="17">
        <f>'10月'!K12</f>
        <v>0</v>
      </c>
      <c r="N45" s="17">
        <f>'11月'!K12</f>
        <v>0</v>
      </c>
      <c r="O45" s="18">
        <f>'12月'!K12</f>
        <v>0</v>
      </c>
      <c r="P45" s="19">
        <f t="shared" si="6"/>
        <v>0</v>
      </c>
    </row>
    <row r="46" spans="2:16" ht="19.5">
      <c r="B46" s="425"/>
      <c r="C46" s="75">
        <f>設定!H12</f>
        <v>0</v>
      </c>
      <c r="D46" s="20">
        <f>'1月'!K13</f>
        <v>0</v>
      </c>
      <c r="E46" s="20">
        <f>'2月'!K13</f>
        <v>0</v>
      </c>
      <c r="F46" s="20">
        <f>'3月'!K13</f>
        <v>0</v>
      </c>
      <c r="G46" s="20">
        <f>'4月'!K13</f>
        <v>0</v>
      </c>
      <c r="H46" s="20">
        <f>'5月'!K13</f>
        <v>0</v>
      </c>
      <c r="I46" s="20">
        <f>'6月'!K13</f>
        <v>0</v>
      </c>
      <c r="J46" s="20">
        <f>'7月'!K13</f>
        <v>0</v>
      </c>
      <c r="K46" s="20">
        <f>'8月'!K13</f>
        <v>0</v>
      </c>
      <c r="L46" s="20">
        <f>'9月'!K13</f>
        <v>0</v>
      </c>
      <c r="M46" s="20">
        <f>'10月'!K13</f>
        <v>0</v>
      </c>
      <c r="N46" s="20">
        <f>'11月'!K13</f>
        <v>0</v>
      </c>
      <c r="O46" s="21">
        <f>'12月'!K13</f>
        <v>0</v>
      </c>
      <c r="P46" s="22">
        <f t="shared" si="6"/>
        <v>0</v>
      </c>
    </row>
    <row r="47" spans="2:16" ht="19.5">
      <c r="B47" s="425"/>
      <c r="C47" s="74">
        <f>設定!H13</f>
        <v>0</v>
      </c>
      <c r="D47" s="17">
        <f>'1月'!K14</f>
        <v>0</v>
      </c>
      <c r="E47" s="17">
        <f>'2月'!K14</f>
        <v>0</v>
      </c>
      <c r="F47" s="17">
        <f>'3月'!K14</f>
        <v>0</v>
      </c>
      <c r="G47" s="17">
        <f>'4月'!K14</f>
        <v>0</v>
      </c>
      <c r="H47" s="17">
        <f>'5月'!K14</f>
        <v>0</v>
      </c>
      <c r="I47" s="17">
        <f>'6月'!K14</f>
        <v>0</v>
      </c>
      <c r="J47" s="17">
        <f>'7月'!K14</f>
        <v>0</v>
      </c>
      <c r="K47" s="17">
        <f>'8月'!K14</f>
        <v>0</v>
      </c>
      <c r="L47" s="17">
        <f>'9月'!K14</f>
        <v>0</v>
      </c>
      <c r="M47" s="17">
        <f>'10月'!K14</f>
        <v>0</v>
      </c>
      <c r="N47" s="17">
        <f>'11月'!K14</f>
        <v>0</v>
      </c>
      <c r="O47" s="18">
        <f>'12月'!K14</f>
        <v>0</v>
      </c>
      <c r="P47" s="19">
        <f t="shared" si="6"/>
        <v>0</v>
      </c>
    </row>
    <row r="48" spans="2:16" ht="20.25" thickBot="1">
      <c r="B48" s="425"/>
      <c r="C48" s="75">
        <f>設定!H14</f>
        <v>0</v>
      </c>
      <c r="D48" s="20">
        <f>'1月'!K15</f>
        <v>0</v>
      </c>
      <c r="E48" s="20">
        <f>'2月'!K15</f>
        <v>0</v>
      </c>
      <c r="F48" s="20">
        <f>'3月'!K15</f>
        <v>0</v>
      </c>
      <c r="G48" s="20">
        <f>'4月'!K15</f>
        <v>0</v>
      </c>
      <c r="H48" s="20">
        <f>'5月'!K15</f>
        <v>0</v>
      </c>
      <c r="I48" s="20">
        <f>'6月'!K15</f>
        <v>0</v>
      </c>
      <c r="J48" s="20">
        <f>'7月'!K15</f>
        <v>0</v>
      </c>
      <c r="K48" s="20">
        <f>'8月'!K15</f>
        <v>0</v>
      </c>
      <c r="L48" s="20">
        <f>'9月'!K15</f>
        <v>0</v>
      </c>
      <c r="M48" s="20">
        <f>'10月'!K15</f>
        <v>0</v>
      </c>
      <c r="N48" s="20">
        <f>'11月'!K15</f>
        <v>0</v>
      </c>
      <c r="O48" s="21">
        <f>'12月'!K15</f>
        <v>0</v>
      </c>
      <c r="P48" s="22">
        <f>SUM(D48:O48)</f>
        <v>0</v>
      </c>
    </row>
    <row r="49" spans="2:16" ht="21" thickTop="1" thickBot="1">
      <c r="B49" s="78"/>
      <c r="C49" s="79" t="s">
        <v>130</v>
      </c>
      <c r="D49" s="57">
        <f>SUM(D39:D48)</f>
        <v>0</v>
      </c>
      <c r="E49" s="57">
        <f t="shared" ref="E49:N49" si="7">SUM(E39:E48)</f>
        <v>0</v>
      </c>
      <c r="F49" s="57">
        <f t="shared" si="7"/>
        <v>0</v>
      </c>
      <c r="G49" s="57">
        <f>SUM(G39:G48)</f>
        <v>0</v>
      </c>
      <c r="H49" s="57">
        <f t="shared" si="7"/>
        <v>0</v>
      </c>
      <c r="I49" s="57">
        <f t="shared" si="7"/>
        <v>0</v>
      </c>
      <c r="J49" s="57">
        <f t="shared" si="7"/>
        <v>0</v>
      </c>
      <c r="K49" s="57">
        <f t="shared" si="7"/>
        <v>0</v>
      </c>
      <c r="L49" s="57">
        <f t="shared" si="7"/>
        <v>0</v>
      </c>
      <c r="M49" s="57">
        <f t="shared" si="7"/>
        <v>0</v>
      </c>
      <c r="N49" s="57">
        <f t="shared" si="7"/>
        <v>0</v>
      </c>
      <c r="O49" s="57">
        <f>SUM(O39:O48)</f>
        <v>0</v>
      </c>
      <c r="P49" s="107">
        <f>SUM(P39:P48)</f>
        <v>0</v>
      </c>
    </row>
    <row r="50" spans="2:16" ht="21" thickTop="1" thickBot="1">
      <c r="B50" s="80" t="s">
        <v>111</v>
      </c>
      <c r="C50" s="81" t="s">
        <v>131</v>
      </c>
      <c r="D50" s="61">
        <f>特別費!P6</f>
        <v>0</v>
      </c>
      <c r="E50" s="62">
        <f>特別費!P12</f>
        <v>0</v>
      </c>
      <c r="F50" s="62">
        <f>特別費!P18</f>
        <v>0</v>
      </c>
      <c r="G50" s="62">
        <f>特別費!P24</f>
        <v>0</v>
      </c>
      <c r="H50" s="62">
        <f>特別費!P30</f>
        <v>0</v>
      </c>
      <c r="I50" s="62">
        <f>特別費!P36</f>
        <v>0</v>
      </c>
      <c r="J50" s="62">
        <f>特別費!P42</f>
        <v>0</v>
      </c>
      <c r="K50" s="62">
        <f>特別費!P48</f>
        <v>0</v>
      </c>
      <c r="L50" s="62">
        <f>特別費!P54</f>
        <v>0</v>
      </c>
      <c r="M50" s="62">
        <f>特別費!P60</f>
        <v>0</v>
      </c>
      <c r="N50" s="62">
        <f>特別費!P66</f>
        <v>0</v>
      </c>
      <c r="O50" s="86">
        <f>特別費!P72</f>
        <v>0</v>
      </c>
      <c r="P50" s="90">
        <f>SUM(D50:O50)</f>
        <v>0</v>
      </c>
    </row>
    <row r="51" spans="2:16" ht="21" thickTop="1" thickBot="1">
      <c r="B51" s="92"/>
      <c r="C51" s="93" t="s">
        <v>132</v>
      </c>
      <c r="D51" s="64">
        <f>SUM(D26,D37,D49,D50,D38)</f>
        <v>0</v>
      </c>
      <c r="E51" s="64">
        <f t="shared" ref="E51:O51" si="8">SUM(E26,E37,E49,E50,E38)</f>
        <v>0</v>
      </c>
      <c r="F51" s="64">
        <f t="shared" si="8"/>
        <v>0</v>
      </c>
      <c r="G51" s="64">
        <f t="shared" si="8"/>
        <v>0</v>
      </c>
      <c r="H51" s="64">
        <f>SUM(H26,H37,H49,H50,H38)</f>
        <v>0</v>
      </c>
      <c r="I51" s="64">
        <f t="shared" si="8"/>
        <v>0</v>
      </c>
      <c r="J51" s="64">
        <f t="shared" si="8"/>
        <v>0</v>
      </c>
      <c r="K51" s="64">
        <f t="shared" si="8"/>
        <v>0</v>
      </c>
      <c r="L51" s="64">
        <f t="shared" si="8"/>
        <v>0</v>
      </c>
      <c r="M51" s="64">
        <f t="shared" si="8"/>
        <v>0</v>
      </c>
      <c r="N51" s="64">
        <f t="shared" si="8"/>
        <v>0</v>
      </c>
      <c r="O51" s="64">
        <f t="shared" si="8"/>
        <v>0</v>
      </c>
      <c r="P51" s="108">
        <f t="shared" ref="P51" si="9">SUM(P26,P37,P49,P50,P38)</f>
        <v>0</v>
      </c>
    </row>
    <row r="52" spans="2:16" ht="20.25" thickTop="1">
      <c r="B52" s="414" t="s">
        <v>5</v>
      </c>
      <c r="C52" s="83">
        <f>設定!J5</f>
        <v>0</v>
      </c>
      <c r="D52" s="58">
        <f>'1月'!D20</f>
        <v>0</v>
      </c>
      <c r="E52" s="58">
        <f>'2月'!D20</f>
        <v>0</v>
      </c>
      <c r="F52" s="58">
        <f>'3月'!D20</f>
        <v>0</v>
      </c>
      <c r="G52" s="58">
        <f>'4月'!D20</f>
        <v>0</v>
      </c>
      <c r="H52" s="58">
        <f>'5月'!D20</f>
        <v>0</v>
      </c>
      <c r="I52" s="58">
        <f>'6月'!D20</f>
        <v>0</v>
      </c>
      <c r="J52" s="58">
        <f>'7月'!D20</f>
        <v>0</v>
      </c>
      <c r="K52" s="58">
        <f>'8月'!D20</f>
        <v>0</v>
      </c>
      <c r="L52" s="58">
        <f>'9月'!D20</f>
        <v>0</v>
      </c>
      <c r="M52" s="58">
        <f>'10月'!D20</f>
        <v>0</v>
      </c>
      <c r="N52" s="58">
        <f>'11月'!D20</f>
        <v>0</v>
      </c>
      <c r="O52" s="59">
        <f>'12月'!D20</f>
        <v>0</v>
      </c>
      <c r="P52" s="60">
        <f t="shared" si="6"/>
        <v>0</v>
      </c>
    </row>
    <row r="53" spans="2:16" ht="19.5">
      <c r="B53" s="415"/>
      <c r="C53" s="74">
        <f>設定!J6</f>
        <v>0</v>
      </c>
      <c r="D53" s="17">
        <f>'1月'!D21</f>
        <v>0</v>
      </c>
      <c r="E53" s="17">
        <f>'2月'!D21</f>
        <v>0</v>
      </c>
      <c r="F53" s="17">
        <f>'3月'!D21</f>
        <v>0</v>
      </c>
      <c r="G53" s="17">
        <f>'4月'!D21</f>
        <v>0</v>
      </c>
      <c r="H53" s="17">
        <f>'5月'!D21</f>
        <v>0</v>
      </c>
      <c r="I53" s="17">
        <f>'6月'!D21</f>
        <v>0</v>
      </c>
      <c r="J53" s="17">
        <f>'7月'!D21</f>
        <v>0</v>
      </c>
      <c r="K53" s="17">
        <f>'8月'!D21</f>
        <v>0</v>
      </c>
      <c r="L53" s="17">
        <f>'9月'!D21</f>
        <v>0</v>
      </c>
      <c r="M53" s="17">
        <f>'10月'!D21</f>
        <v>0</v>
      </c>
      <c r="N53" s="17">
        <f>'11月'!D21</f>
        <v>0</v>
      </c>
      <c r="O53" s="18">
        <f>'12月'!D21</f>
        <v>0</v>
      </c>
      <c r="P53" s="19">
        <f t="shared" si="6"/>
        <v>0</v>
      </c>
    </row>
    <row r="54" spans="2:16" ht="19.5">
      <c r="B54" s="415"/>
      <c r="C54" s="75">
        <f>設定!J7</f>
        <v>0</v>
      </c>
      <c r="D54" s="20">
        <f>'1月'!D22</f>
        <v>0</v>
      </c>
      <c r="E54" s="20">
        <f>'2月'!D22</f>
        <v>0</v>
      </c>
      <c r="F54" s="20">
        <f>'3月'!D22</f>
        <v>0</v>
      </c>
      <c r="G54" s="20">
        <f>'4月'!D22</f>
        <v>0</v>
      </c>
      <c r="H54" s="20">
        <f>'5月'!D22</f>
        <v>0</v>
      </c>
      <c r="I54" s="20">
        <f>'6月'!D22</f>
        <v>0</v>
      </c>
      <c r="J54" s="20">
        <f>'7月'!D22</f>
        <v>0</v>
      </c>
      <c r="K54" s="20">
        <f>'8月'!D22</f>
        <v>0</v>
      </c>
      <c r="L54" s="20">
        <f>'9月'!D22</f>
        <v>0</v>
      </c>
      <c r="M54" s="20">
        <f>'10月'!D22</f>
        <v>0</v>
      </c>
      <c r="N54" s="20">
        <f>'11月'!D22</f>
        <v>0</v>
      </c>
      <c r="O54" s="21">
        <f>'12月'!D22</f>
        <v>0</v>
      </c>
      <c r="P54" s="22">
        <f t="shared" si="6"/>
        <v>0</v>
      </c>
    </row>
    <row r="55" spans="2:16" ht="19.5">
      <c r="B55" s="415"/>
      <c r="C55" s="74">
        <f>設定!J8</f>
        <v>0</v>
      </c>
      <c r="D55" s="23">
        <f>'1月'!D23</f>
        <v>0</v>
      </c>
      <c r="E55" s="23">
        <f>'2月'!D23</f>
        <v>0</v>
      </c>
      <c r="F55" s="23">
        <f>'3月'!D23</f>
        <v>0</v>
      </c>
      <c r="G55" s="23">
        <f>'4月'!D23</f>
        <v>0</v>
      </c>
      <c r="H55" s="23">
        <f>'5月'!D23</f>
        <v>0</v>
      </c>
      <c r="I55" s="23">
        <f>'6月'!D23</f>
        <v>0</v>
      </c>
      <c r="J55" s="23">
        <f>'7月'!D23</f>
        <v>0</v>
      </c>
      <c r="K55" s="23">
        <f>'8月'!D23</f>
        <v>0</v>
      </c>
      <c r="L55" s="23">
        <f>'9月'!D23</f>
        <v>0</v>
      </c>
      <c r="M55" s="23">
        <f>'10月'!D23</f>
        <v>0</v>
      </c>
      <c r="N55" s="23">
        <f>'11月'!D23</f>
        <v>0</v>
      </c>
      <c r="O55" s="24">
        <f>'12月'!D23</f>
        <v>0</v>
      </c>
      <c r="P55" s="25">
        <f>SUM(D55:O55)</f>
        <v>0</v>
      </c>
    </row>
    <row r="56" spans="2:16" ht="19.5">
      <c r="B56" s="415"/>
      <c r="C56" s="75">
        <f>設定!J9</f>
        <v>0</v>
      </c>
      <c r="D56" s="26">
        <f>'1月'!D24</f>
        <v>0</v>
      </c>
      <c r="E56" s="26">
        <f>'2月'!D24</f>
        <v>0</v>
      </c>
      <c r="F56" s="26">
        <f>'3月'!D24</f>
        <v>0</v>
      </c>
      <c r="G56" s="26">
        <f>'4月'!D24</f>
        <v>0</v>
      </c>
      <c r="H56" s="26">
        <f>'5月'!D24</f>
        <v>0</v>
      </c>
      <c r="I56" s="26">
        <f>'6月'!D24</f>
        <v>0</v>
      </c>
      <c r="J56" s="26">
        <f>'7月'!D24</f>
        <v>0</v>
      </c>
      <c r="K56" s="26">
        <f>'8月'!D24</f>
        <v>0</v>
      </c>
      <c r="L56" s="26">
        <f>'9月'!D24</f>
        <v>0</v>
      </c>
      <c r="M56" s="26">
        <f>'10月'!D24</f>
        <v>0</v>
      </c>
      <c r="N56" s="26">
        <f>'11月'!D24</f>
        <v>0</v>
      </c>
      <c r="O56" s="27">
        <f>'12月'!D24</f>
        <v>0</v>
      </c>
      <c r="P56" s="28">
        <f t="shared" ref="P56:P61" si="10">SUM(D56:O56)</f>
        <v>0</v>
      </c>
    </row>
    <row r="57" spans="2:16" ht="19.5">
      <c r="B57" s="415"/>
      <c r="C57" s="74">
        <f>設定!J10</f>
        <v>0</v>
      </c>
      <c r="D57" s="23">
        <f>'1月'!D25</f>
        <v>0</v>
      </c>
      <c r="E57" s="23">
        <f>'2月'!D25</f>
        <v>0</v>
      </c>
      <c r="F57" s="23">
        <f>'3月'!D25</f>
        <v>0</v>
      </c>
      <c r="G57" s="23">
        <f>'4月'!D25</f>
        <v>0</v>
      </c>
      <c r="H57" s="23">
        <f>'5月'!D25</f>
        <v>0</v>
      </c>
      <c r="I57" s="23">
        <f>'6月'!D25</f>
        <v>0</v>
      </c>
      <c r="J57" s="23">
        <f>'7月'!D25</f>
        <v>0</v>
      </c>
      <c r="K57" s="23">
        <f>'8月'!D25</f>
        <v>0</v>
      </c>
      <c r="L57" s="23">
        <f>'9月'!D25</f>
        <v>0</v>
      </c>
      <c r="M57" s="23">
        <f>'10月'!D25</f>
        <v>0</v>
      </c>
      <c r="N57" s="23">
        <f>'11月'!D25</f>
        <v>0</v>
      </c>
      <c r="O57" s="24">
        <f>'12月'!D25</f>
        <v>0</v>
      </c>
      <c r="P57" s="25">
        <f t="shared" si="10"/>
        <v>0</v>
      </c>
    </row>
    <row r="58" spans="2:16" ht="19.5">
      <c r="B58" s="415"/>
      <c r="C58" s="75">
        <f>設定!J11</f>
        <v>0</v>
      </c>
      <c r="D58" s="26">
        <f>'1月'!D26</f>
        <v>0</v>
      </c>
      <c r="E58" s="26">
        <f>'2月'!D26</f>
        <v>0</v>
      </c>
      <c r="F58" s="26">
        <f>'3月'!D26</f>
        <v>0</v>
      </c>
      <c r="G58" s="26">
        <f>'4月'!D26</f>
        <v>0</v>
      </c>
      <c r="H58" s="26">
        <f>'5月'!D26</f>
        <v>0</v>
      </c>
      <c r="I58" s="26">
        <f>'6月'!D26</f>
        <v>0</v>
      </c>
      <c r="J58" s="26">
        <f>'7月'!D26</f>
        <v>0</v>
      </c>
      <c r="K58" s="26">
        <f>'8月'!D26</f>
        <v>0</v>
      </c>
      <c r="L58" s="26">
        <f>'9月'!D26</f>
        <v>0</v>
      </c>
      <c r="M58" s="26">
        <f>'10月'!D26</f>
        <v>0</v>
      </c>
      <c r="N58" s="26">
        <f>'11月'!D26</f>
        <v>0</v>
      </c>
      <c r="O58" s="27">
        <f>'12月'!D26</f>
        <v>0</v>
      </c>
      <c r="P58" s="28">
        <f t="shared" si="10"/>
        <v>0</v>
      </c>
    </row>
    <row r="59" spans="2:16" ht="19.5">
      <c r="B59" s="415"/>
      <c r="C59" s="74">
        <f>設定!J12</f>
        <v>0</v>
      </c>
      <c r="D59" s="23">
        <f>'1月'!D27</f>
        <v>0</v>
      </c>
      <c r="E59" s="23">
        <f>'2月'!D27</f>
        <v>0</v>
      </c>
      <c r="F59" s="23">
        <f>'3月'!D27</f>
        <v>0</v>
      </c>
      <c r="G59" s="23">
        <f>'4月'!D27</f>
        <v>0</v>
      </c>
      <c r="H59" s="23">
        <f>'5月'!D27</f>
        <v>0</v>
      </c>
      <c r="I59" s="23">
        <f>'6月'!D27</f>
        <v>0</v>
      </c>
      <c r="J59" s="23">
        <f>'7月'!D27</f>
        <v>0</v>
      </c>
      <c r="K59" s="23">
        <f>'8月'!D27</f>
        <v>0</v>
      </c>
      <c r="L59" s="23">
        <f>'9月'!D27</f>
        <v>0</v>
      </c>
      <c r="M59" s="23">
        <f>'10月'!D27</f>
        <v>0</v>
      </c>
      <c r="N59" s="23">
        <f>'11月'!D27</f>
        <v>0</v>
      </c>
      <c r="O59" s="24">
        <f>'12月'!D27</f>
        <v>0</v>
      </c>
      <c r="P59" s="91">
        <f t="shared" si="10"/>
        <v>0</v>
      </c>
    </row>
    <row r="60" spans="2:16" ht="19.5">
      <c r="B60" s="415"/>
      <c r="C60" s="75">
        <f>設定!J13</f>
        <v>0</v>
      </c>
      <c r="D60" s="26">
        <f>'1月'!D28</f>
        <v>0</v>
      </c>
      <c r="E60" s="26">
        <f>'2月'!D28</f>
        <v>0</v>
      </c>
      <c r="F60" s="26">
        <f>'3月'!D28</f>
        <v>0</v>
      </c>
      <c r="G60" s="26">
        <f>'4月'!D28</f>
        <v>0</v>
      </c>
      <c r="H60" s="26">
        <f>'5月'!D28</f>
        <v>0</v>
      </c>
      <c r="I60" s="26">
        <f>'6月'!D28</f>
        <v>0</v>
      </c>
      <c r="J60" s="26">
        <f>'7月'!D28</f>
        <v>0</v>
      </c>
      <c r="K60" s="26">
        <f>'8月'!D28</f>
        <v>0</v>
      </c>
      <c r="L60" s="26">
        <f>'9月'!D28</f>
        <v>0</v>
      </c>
      <c r="M60" s="26">
        <f>'10月'!D28</f>
        <v>0</v>
      </c>
      <c r="N60" s="26">
        <f>'11月'!D28</f>
        <v>0</v>
      </c>
      <c r="O60" s="27">
        <f>'12月'!D28</f>
        <v>0</v>
      </c>
      <c r="P60" s="28">
        <f t="shared" si="10"/>
        <v>0</v>
      </c>
    </row>
    <row r="61" spans="2:16" ht="20.25" thickBot="1">
      <c r="B61" s="415"/>
      <c r="C61" s="74">
        <f>設定!J14</f>
        <v>0</v>
      </c>
      <c r="D61" s="23">
        <f>'1月'!D29</f>
        <v>0</v>
      </c>
      <c r="E61" s="23">
        <f>'2月'!D29</f>
        <v>0</v>
      </c>
      <c r="F61" s="23">
        <f>'3月'!D29</f>
        <v>0</v>
      </c>
      <c r="G61" s="23">
        <f>'4月'!D29</f>
        <v>0</v>
      </c>
      <c r="H61" s="23">
        <f>'5月'!D29</f>
        <v>0</v>
      </c>
      <c r="I61" s="23">
        <f>'6月'!D29</f>
        <v>0</v>
      </c>
      <c r="J61" s="23">
        <f>'7月'!D29</f>
        <v>0</v>
      </c>
      <c r="K61" s="23">
        <f>'8月'!D29</f>
        <v>0</v>
      </c>
      <c r="L61" s="23">
        <f>'9月'!D29</f>
        <v>0</v>
      </c>
      <c r="M61" s="23">
        <f>'10月'!D29</f>
        <v>0</v>
      </c>
      <c r="N61" s="23">
        <f>'11月'!D29</f>
        <v>0</v>
      </c>
      <c r="O61" s="24">
        <f>'12月'!D29</f>
        <v>0</v>
      </c>
      <c r="P61" s="89">
        <f t="shared" si="10"/>
        <v>0</v>
      </c>
    </row>
    <row r="62" spans="2:16" ht="21" thickTop="1" thickBot="1">
      <c r="B62" s="416"/>
      <c r="C62" s="82" t="s">
        <v>133</v>
      </c>
      <c r="D62" s="63">
        <f>SUM(D52:D61)</f>
        <v>0</v>
      </c>
      <c r="E62" s="63">
        <f>SUM(E52:E61)</f>
        <v>0</v>
      </c>
      <c r="F62" s="63">
        <f t="shared" ref="F62:O62" si="11">SUM(F52:F61)</f>
        <v>0</v>
      </c>
      <c r="G62" s="63">
        <f t="shared" si="11"/>
        <v>0</v>
      </c>
      <c r="H62" s="63">
        <f>SUM(H52:H61)</f>
        <v>0</v>
      </c>
      <c r="I62" s="63">
        <f>SUM(I52:I61)</f>
        <v>0</v>
      </c>
      <c r="J62" s="63">
        <f t="shared" si="11"/>
        <v>0</v>
      </c>
      <c r="K62" s="63">
        <f>SUM(K52:K61)</f>
        <v>0</v>
      </c>
      <c r="L62" s="63">
        <f t="shared" si="11"/>
        <v>0</v>
      </c>
      <c r="M62" s="63">
        <f t="shared" si="11"/>
        <v>0</v>
      </c>
      <c r="N62" s="63">
        <f t="shared" si="11"/>
        <v>0</v>
      </c>
      <c r="O62" s="63">
        <f t="shared" si="11"/>
        <v>0</v>
      </c>
      <c r="P62" s="109">
        <f>SUM(P52:P61)</f>
        <v>0</v>
      </c>
    </row>
    <row r="63" spans="2:16" ht="21" thickTop="1" thickBot="1">
      <c r="B63" s="92"/>
      <c r="C63" s="93" t="s">
        <v>134</v>
      </c>
      <c r="D63" s="64">
        <f>SUM(D51,D62)</f>
        <v>0</v>
      </c>
      <c r="E63" s="64">
        <f>SUM(E51,E62)</f>
        <v>0</v>
      </c>
      <c r="F63" s="64">
        <f>SUM(F51,F62)</f>
        <v>0</v>
      </c>
      <c r="G63" s="64">
        <f>SUM(G51,G62)</f>
        <v>0</v>
      </c>
      <c r="H63" s="64">
        <f t="shared" ref="H63:O63" si="12">SUM(H51,H62)</f>
        <v>0</v>
      </c>
      <c r="I63" s="64">
        <f t="shared" si="12"/>
        <v>0</v>
      </c>
      <c r="J63" s="64">
        <f t="shared" si="12"/>
        <v>0</v>
      </c>
      <c r="K63" s="64">
        <f t="shared" si="12"/>
        <v>0</v>
      </c>
      <c r="L63" s="64">
        <f t="shared" si="12"/>
        <v>0</v>
      </c>
      <c r="M63" s="64">
        <f t="shared" si="12"/>
        <v>0</v>
      </c>
      <c r="N63" s="64">
        <f>SUM(N51,N62)</f>
        <v>0</v>
      </c>
      <c r="O63" s="64">
        <f t="shared" si="12"/>
        <v>0</v>
      </c>
      <c r="P63" s="108">
        <f>SUM(P51,P62)</f>
        <v>0</v>
      </c>
    </row>
    <row r="64" spans="2:16" ht="21" thickTop="1" thickBot="1">
      <c r="B64" s="92"/>
      <c r="C64" s="93" t="s">
        <v>135</v>
      </c>
      <c r="D64" s="85">
        <f>D15-D63</f>
        <v>0</v>
      </c>
      <c r="E64" s="85">
        <f t="shared" ref="E64" si="13">E15-E63</f>
        <v>0</v>
      </c>
      <c r="F64" s="85">
        <f>F15-F63</f>
        <v>0</v>
      </c>
      <c r="G64" s="85">
        <f t="shared" ref="G64" si="14">G15-G63</f>
        <v>0</v>
      </c>
      <c r="H64" s="85">
        <f t="shared" ref="H64" si="15">H15-H63</f>
        <v>0</v>
      </c>
      <c r="I64" s="85">
        <f t="shared" ref="I64" si="16">I15-I63</f>
        <v>0</v>
      </c>
      <c r="J64" s="85">
        <f t="shared" ref="J64" si="17">J15-J63</f>
        <v>0</v>
      </c>
      <c r="K64" s="85">
        <f t="shared" ref="K64" si="18">K15-K63</f>
        <v>0</v>
      </c>
      <c r="L64" s="85">
        <f t="shared" ref="L64" si="19">L15-L63</f>
        <v>0</v>
      </c>
      <c r="M64" s="85">
        <f t="shared" ref="M64" si="20">M15-M63</f>
        <v>0</v>
      </c>
      <c r="N64" s="85">
        <f t="shared" ref="N64" si="21">N15-N63</f>
        <v>0</v>
      </c>
      <c r="O64" s="85">
        <f>O15-O63</f>
        <v>0</v>
      </c>
      <c r="P64" s="110">
        <f>P15-P63</f>
        <v>0</v>
      </c>
    </row>
    <row r="65" ht="19.5" thickTop="1"/>
  </sheetData>
  <autoFilter ref="B4:P64" xr:uid="{4229ECE7-A373-434D-BE36-B67574EBFA2C}"/>
  <mergeCells count="5">
    <mergeCell ref="B52:B62"/>
    <mergeCell ref="B5:B15"/>
    <mergeCell ref="B16:B26"/>
    <mergeCell ref="B27:B37"/>
    <mergeCell ref="B39:B48"/>
  </mergeCells>
  <phoneticPr fontId="1"/>
  <conditionalFormatting sqref="D5:P64">
    <cfRule type="cellIs" dxfId="0" priority="1" operator="equal">
      <formula>0</formula>
    </cfRule>
  </conditionalFormatting>
  <pageMargins left="0.23622047244094491" right="0.23622047244094491" top="0.23622047244094491" bottom="0.23622047244094491" header="0.31496062992125984" footer="0.31496062992125984"/>
  <pageSetup paperSize="9" scale="4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ガイド</vt:lpstr>
      <vt:lpstr>サンプル</vt:lpstr>
      <vt:lpstr>設定</vt:lpstr>
      <vt:lpstr>1月</vt:lpstr>
      <vt:lpstr>2月</vt:lpstr>
      <vt:lpstr>3月</vt:lpstr>
      <vt:lpstr>4月</vt:lpstr>
      <vt:lpstr>5月</vt:lpstr>
      <vt:lpstr>6月</vt:lpstr>
      <vt:lpstr>7月</vt:lpstr>
      <vt:lpstr>8月</vt:lpstr>
      <vt:lpstr>9月</vt:lpstr>
      <vt:lpstr>10月</vt:lpstr>
      <vt:lpstr>11月</vt:lpstr>
      <vt:lpstr>12月</vt:lpstr>
      <vt:lpstr>特別費</vt:lpstr>
      <vt:lpstr>年間</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サンプル!Print_Area</vt:lpstr>
      <vt:lpstr>特別費!Print_Area</vt:lpstr>
      <vt:lpstr>年間!Print_Area</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一亨 赤井</cp:lastModifiedBy>
  <cp:revision/>
  <dcterms:created xsi:type="dcterms:W3CDTF">2015-06-05T18:19:34Z</dcterms:created>
  <dcterms:modified xsi:type="dcterms:W3CDTF">2025-08-16T01:29:26Z</dcterms:modified>
  <cp:category/>
  <cp:contentStatus/>
</cp:coreProperties>
</file>